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1935" windowWidth="13725" windowHeight="8415" firstSheet="1" activeTab="1"/>
  </bookViews>
  <sheets>
    <sheet name="Etat et objectif des ME surface" sheetId="1" r:id="rId1"/>
    <sheet name="Etat et objectif des ME sout." sheetId="2" r:id="rId2"/>
    <sheet name="Niveau de confiance" sheetId="3" r:id="rId3"/>
    <sheet name="Critères d'exemption" sheetId="4" r:id="rId4"/>
    <sheet name="ME - Zones protégées" sheetId="5" r:id="rId5"/>
    <sheet name="Licence" sheetId="6" r:id="rId6"/>
  </sheets>
  <definedNames>
    <definedName name="_xlnm.Print_Area" localSheetId="3">'Critères d''exemption'!$A$14:$I$44</definedName>
    <definedName name="_xlnm.Print_Area" localSheetId="1">'Etat et objectif des ME sout.'!$A$12:$K$40</definedName>
    <definedName name="_xlnm.Print_Area" localSheetId="0">'Etat et objectif des ME surface'!$A$4:$U$57</definedName>
    <definedName name="_xlnm.Print_Area" localSheetId="4">'ME - Zones protégées'!$A$4:$L$45</definedName>
    <definedName name="_xlnm.Print_Area" localSheetId="2">'Niveau de confiance'!$A$14:$K$41</definedName>
  </definedNames>
  <calcPr fullCalcOnLoad="1"/>
</workbook>
</file>

<file path=xl/sharedStrings.xml><?xml version="1.0" encoding="utf-8"?>
<sst xmlns="http://schemas.openxmlformats.org/spreadsheetml/2006/main" count="703" uniqueCount="191">
  <si>
    <t>Tableaux à remplir au niveau national et pour chaque bassin ; toutes catégories confondues et par catégories (masses d'eau cours d'eau, masses d'eau plans d'eau, masses d'eau de transition, masses d'eau côtières)</t>
  </si>
  <si>
    <t>Le nombre total de ME de surface fait référence :</t>
  </si>
  <si>
    <t>1) Pour les tableaux toutes catégories confondues : selon qu'il s'agit du niveau national ou du niveau bassin, respectivement au nombre de ME de surface national ou du bassin</t>
  </si>
  <si>
    <t>2) Pour les tableaux par catégories : selon qu'il s'agit du niveau national ou du niveau bassin, respectivement au nombre de masses d'eau national de la catégorie ou au nombre de masses d'eau du bassin de la catégorie.</t>
  </si>
  <si>
    <t>Pour les bassins Rhin-Meuse et Escaut-Sambre, faire des tableaux pour chaque bassin (Rhin, Meuse, Escaut, Sambre) ainsi que pour leur réunion.</t>
  </si>
  <si>
    <t>Les cases grisées sont théoriquement interdites.</t>
  </si>
  <si>
    <t>Si les informations sur les reports de délais demandent trop de temps pour être collectées : au lieu de deux colonnes de reports de délais (2021 et 2027), n'en faire qu'une (Report de délai) provisoirement.</t>
  </si>
  <si>
    <t>ETAT ET OBJECTIF ECOLOGIQUES</t>
  </si>
  <si>
    <t>Bon état écologique 2015</t>
  </si>
  <si>
    <t>Bon état écologique 2021</t>
  </si>
  <si>
    <t>Bon état écologique 2027</t>
  </si>
  <si>
    <t>Objectif moins strict
(pour l'état écologique)</t>
  </si>
  <si>
    <t>Bon potentiel écologique 2015</t>
  </si>
  <si>
    <t>Bon potentiel écologique 2021</t>
  </si>
  <si>
    <t>Bon potentiel écologique 2027</t>
  </si>
  <si>
    <t>Objectif moins strict
(pour le potentiel écologique)</t>
  </si>
  <si>
    <t>TOTAL</t>
  </si>
  <si>
    <t>Nbre de ME</t>
  </si>
  <si>
    <t>% de ME (par rapport au
Nbre total de ME de surface</t>
  </si>
  <si>
    <t>Très bon état écologique 2009</t>
  </si>
  <si>
    <t>Bon état écologique 2009</t>
  </si>
  <si>
    <t>État écologique moyen 2009</t>
  </si>
  <si>
    <t>État écologique médiocre 2009</t>
  </si>
  <si>
    <t>État écologique mauvais 2009</t>
  </si>
  <si>
    <t>Bon potentiel écologique 2009</t>
  </si>
  <si>
    <t>Potentiel écologique moyen 2009</t>
  </si>
  <si>
    <t>Potentiel écologique médiocre 2009</t>
  </si>
  <si>
    <t>Potentiel écologique mauvais 2009</t>
  </si>
  <si>
    <t>État écologique 2009 inconnu (ME naturelles)</t>
  </si>
  <si>
    <t>Potentiel écologique 2009 inconnu (MEA-MEFM)</t>
  </si>
  <si>
    <t>ETAT ET OBJECTIF CHIMIQUES</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</si>
  <si>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</si>
  <si>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</si>
  <si>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</si>
  <si>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</si>
  <si>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</si>
  <si>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</si>
  <si>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</si>
  <si>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</si>
  <si>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Bon état chimique 2009 (ME naturelles)</t>
  </si>
  <si>
    <t>Mauvais état chimique 2009 (ME naturelles)</t>
  </si>
  <si>
    <t>Bon état chimique 2009 (MEA-MEFM)</t>
  </si>
  <si>
    <t>Mauvais état chimique 2009 (MEA-MEFM)</t>
  </si>
  <si>
    <t>État chimique 2009 inconnu (ME naturelles)</t>
  </si>
  <si>
    <t>État chimique 2009 inconnu (MEA-MEFM)</t>
  </si>
  <si>
    <t>ETAT ET OBJECTIF GLOBAUX</t>
  </si>
  <si>
    <t>Pour l'état global et l'objectif global, adopter les règles suivantes (le "moins disant") :
1) très bon état écologique + bon état chimique = très bon état ;
2) bon état/potentiel écologique + bon état chimique = bon état/potentiel ;
3) bon état/potentiel écologique + mauvais état chimique = état/potentiel moins que bon ;
4) état/potentiel écologique moins que bon + bon état chimique = état/potentiel moins que bon ;
5) état/potentiel écologique moins que bon + mauvais état chimique = état/potentiel moins que bon.</t>
  </si>
  <si>
    <t>6) état écologique inconnu + état chimique connu = état inconnu ;
7) état écologique connu + état chimique inconnu = état inconnu ;
8) objectif 2015 (écologique ou chimique) + Report de délai (éco. ou chim.) = Report de délai
9) Report de délai à la fois pour état écologique et état chimique = choisir le plus long des délais de report.
10) état/potentiel (écologique ou chimique) + objectif moins strict (écologique ou chimique) = objectif moins strict</t>
  </si>
  <si>
    <t>Bon état 2015</t>
  </si>
  <si>
    <t>Bon état 2021</t>
  </si>
  <si>
    <t>Bon état 2027</t>
  </si>
  <si>
    <t>Objectif moins strict</t>
  </si>
  <si>
    <t>Bon potentiel 2015</t>
  </si>
  <si>
    <t>Bon potentiel 2021</t>
  </si>
  <si>
    <t>Bon potentiel 2027</t>
  </si>
  <si>
    <t>Très bon état 2009 (ME naturelles)</t>
  </si>
  <si>
    <t>Bon état 2009 (ME naturelles)</t>
  </si>
  <si>
    <t>État moins que bon 2009 (ME naturelles)</t>
  </si>
  <si>
    <t>État 2009 inconnu (ME naturelles)</t>
  </si>
  <si>
    <t>Potentiel 2009 inconnu (MEA-MEFM)</t>
  </si>
  <si>
    <t>Tableaux à remplir au niveau national et pour chaque bassin.</t>
  </si>
  <si>
    <t>Le nombre total de ME souterraines fait référence, selon qu'il s'agit du niveau national ou du niveau bassin, respectivement au nombre de ME souterraines national ou du bassin (avec rattachement des ME sout. transbassins à leur bassin de rattachement.</t>
  </si>
  <si>
    <t>ETAT ET OBJECTIF QUANTITATIFS</t>
  </si>
  <si>
    <t>Bon état quantitatif 2015</t>
  </si>
  <si>
    <t>Bon état quantitatif 2021</t>
  </si>
  <si>
    <t>Bon état quantitatif 2027</t>
  </si>
  <si>
    <t>Objectif quantitatif moins strict</t>
  </si>
  <si>
    <t>% de ME (par rapport
au Nbre total de ME sout.)</t>
  </si>
  <si>
    <t>Bon état quantitatif 2009</t>
  </si>
  <si>
    <t>Mauvais état quantitatif 2009</t>
  </si>
  <si>
    <t>Etat quantitatif 2009 inconnu</t>
  </si>
  <si>
    <t>Bon état chimique 2021</t>
  </si>
  <si>
    <t>Bon état chimique 2027</t>
  </si>
  <si>
    <t>Objectif chimique moins strict</t>
  </si>
  <si>
    <t>Bon état chimique 2009</t>
  </si>
  <si>
    <t>Mauvais état chimique 2009</t>
  </si>
  <si>
    <t>Etat chimique 2009 inconnu</t>
  </si>
  <si>
    <t>Objectif d'état moins strict</t>
  </si>
  <si>
    <t>Bon état 2009</t>
  </si>
  <si>
    <t>Mauvais état 2009</t>
  </si>
  <si>
    <t>Etat 2009 inconnu</t>
  </si>
  <si>
    <t>Niveau de confiance pour l'état/potentiel écologiques</t>
  </si>
  <si>
    <t>Niveau de confiance : "pas d'information (0)"</t>
  </si>
  <si>
    <t>Niveau de confiance : "bas (1)"</t>
  </si>
  <si>
    <t>Niveau de confiance : "moyen (2)"</t>
  </si>
  <si>
    <t>Niveau de confiance : "haut (3)"</t>
  </si>
  <si>
    <t>% de ME (par rapport au
Nbre total de ME de surface)</t>
  </si>
  <si>
    <t>Niveau de confiance pour l'état chimique des eaux de surface</t>
  </si>
  <si>
    <t>Le nombre total de ME de surface en exemption au titre de 4(4) fait référence :</t>
  </si>
  <si>
    <t>1) Pour les tableaux toutes catégories confondues : selon qu'il s'agit du niveau national ou du niveau bassin, respectivement au nombre de ME de surface national ou du bassin en exemption au titre de 4(4) ;</t>
  </si>
  <si>
    <t>2) Pour les tableaux par catégories : selon qu'il s'agit du niveau national ou du niveau bassin, respectivement au nombre de masses d'eau national de la catégorie en exemption au titre de 4(4) ou au nombre de masses d'eau du bassin de la catégorie en exemption au titre de 4(4)..</t>
  </si>
  <si>
    <t>Exemptions pour l'état/potentiel écologiques</t>
  </si>
  <si>
    <t>Article 4(4)-Disproportionate cost</t>
  </si>
  <si>
    <t>Article 4(4)-Natural conditions</t>
  </si>
  <si>
    <t>Article 4(4)-Technical feasibility</t>
  </si>
  <si>
    <t>Article 4(5)-Disproportionate cost</t>
  </si>
  <si>
    <t>Article 4(5)-Technical feasibility</t>
  </si>
  <si>
    <t>Exemptions pour l'état chimique des eaux de surface</t>
  </si>
  <si>
    <t>Exemptions pour l'état quantitatif des eaux souterraines</t>
  </si>
  <si>
    <t>% de ME (par rapport au
Nbre de ME sout. en exemption au titre de 4(4) pour l'état quantitatif des eaux sout.)*</t>
  </si>
  <si>
    <t>État quantitatif 2009 inconnu</t>
  </si>
  <si>
    <t>Exemptions pour l'état chimique des eaux souterraines</t>
  </si>
  <si>
    <t>% de ME (par rapport au
Nbre de ME sout. en exemption au titre de 4(4) pour l'état chimique des eaux sout.)*</t>
  </si>
  <si>
    <t>État chimique 2009 inconnu</t>
  </si>
  <si>
    <t>Ce tableau indique pour chaque type de zone protégée, le nombre de masses d'eau pour les différents couples état / objectif.</t>
  </si>
  <si>
    <t>L'association d'une masse d'eau avec une zone protégée inclut les trois types d'association (cf. champ "TypeOfAssociation" de la table "SWB_ProtectedArea_Status") qui étaient proposés pour le rapportage : dynamically connected ; overlapping (partly within) ; within protected area.</t>
  </si>
  <si>
    <t>Tableaux à remplir, pour chaque type de zone protégée, au niveau national et pour chaque bassin.</t>
  </si>
  <si>
    <t>Selon que le tableau est établi pour le niveau national ou pour le niveau de bassin, le nombre de ME de surface associées au type de zone protégée est établi au niveau national ou de bassin.</t>
  </si>
  <si>
    <t>POUR CHAQUE TYPE DE ZONE PROTEGEE :</t>
  </si>
  <si>
    <t>(en Nbre de ME)</t>
  </si>
  <si>
    <t>% de ME (par rapport
au Nbre de ME de surface associées au type de zone protégée)</t>
  </si>
  <si>
    <t>TOTAL (Nbre de ME)</t>
  </si>
  <si>
    <t>TOTAL (% de ME par rapport au Nbre de ME
de surface associées au type de zone protégée)</t>
  </si>
  <si>
    <t>Bon état chimique 2015
(ME naturelles)</t>
  </si>
  <si>
    <t>Bon état chimique 2021
(ME naturelles)</t>
  </si>
  <si>
    <t>Bon état chimique 2027
(ME naturelles)</t>
  </si>
  <si>
    <t>Objectif chimique moins
Strict (ME naturelles)</t>
  </si>
  <si>
    <t>Bon état chimique 2015
(MEA-MEFM)</t>
  </si>
  <si>
    <t>Bon état chimique 2021
(MEA-MEFM)</t>
  </si>
  <si>
    <t>Bon état chimique 2027
(MEA-MEFM)</t>
  </si>
  <si>
    <t>Objectif chimique moins
Strict (MEA-MEFM)</t>
  </si>
  <si>
    <t>% de ME (par rapport au
Nbre de ME de surface associées au type de zone protégée)</t>
  </si>
  <si>
    <t>Tres Bon potentiel écologique 2009</t>
  </si>
  <si>
    <t>SFA/DCSIE/DCIE/ONEMA</t>
  </si>
  <si>
    <t xml:space="preserve">TOTAL </t>
  </si>
  <si>
    <t>TOTAL 204</t>
  </si>
  <si>
    <t>Potentiel moins que bon 2009 (MEA-MEFM)</t>
  </si>
  <si>
    <t>Bon potentiel 2009 (MEA-MEFM)</t>
  </si>
  <si>
    <t>Nitrates</t>
  </si>
  <si>
    <t>EuropeanOther</t>
  </si>
  <si>
    <t>Bathing</t>
  </si>
  <si>
    <t>Birds</t>
  </si>
  <si>
    <t>Article 7</t>
  </si>
  <si>
    <t>Habitats</t>
  </si>
  <si>
    <t>Shellfish</t>
  </si>
  <si>
    <r>
      <t xml:space="preserve">% de ME (par rapport au
Nbre de ME sout. en exemption au titre de 4(4) pour l'état chimique des eaux sout. </t>
    </r>
    <r>
      <rPr>
        <b/>
        <u val="single"/>
        <sz val="10"/>
        <color indexed="9"/>
        <rFont val="Arial"/>
        <family val="2"/>
      </rPr>
      <t>233)</t>
    </r>
    <r>
      <rPr>
        <b/>
        <sz val="10"/>
        <color indexed="9"/>
        <rFont val="Arial"/>
        <family val="2"/>
      </rPr>
      <t>*</t>
    </r>
  </si>
  <si>
    <t>Tres bon potentiel écologique 2009</t>
  </si>
  <si>
    <t>Bon état chimique 2053</t>
  </si>
  <si>
    <t>Bon état 2053</t>
  </si>
  <si>
    <r>
      <t xml:space="preserve">Extraction de la base Rapportage corrigée "SDAGE"
V1.0
</t>
    </r>
    <r>
      <rPr>
        <b/>
        <i/>
        <sz val="12"/>
        <rFont val="Arial"/>
        <family val="2"/>
      </rPr>
      <t>"Bassin H" La Seine et les cours d'eau côtiers normands
ETAT ET OBJECTIF DES MASSES D'EAU DE SURFACE</t>
    </r>
  </si>
  <si>
    <t>LICENCE OUVERTE</t>
  </si>
  <si>
    <t>Vous pouvez réutiliser « l’Information » rendue disponible par le « Producteur » dans les libertés et les conditions prévues par la présente licence.</t>
  </si>
  <si>
    <t>La réutilisation de l’Information diffusée sous cette licence</t>
  </si>
  <si>
    <t>Vous êtes libre de réutiliser « l’Information » :</t>
  </si>
  <si>
    <t>Reproduire, copier, publier et transmettre « l’Information » ;</t>
  </si>
  <si>
    <t>Diffuser et redistribuer « l’Information » ;</t>
  </si>
  <si>
    <t>Adapter, modifier, extraire et transformer à partir de « l’Information », notamment pour créer des « Informations dérivées » ;</t>
  </si>
  <si>
    <t>Exploiter « l’Information » à titre commercial, par exemple en la combinant avec d’autres « Informations », ou en l’incluant dans votre propre produit ou application.</t>
  </si>
  <si>
    <t>Sous réserve de :</t>
  </si>
  <si>
    <t xml:space="preserve">Le « Réutilisateur » peut notamment s’acquitter de cette condition en indiquant un ou des liens hypertextes (URL) renvoyant vers « l’Information » et assurant une mention effective de sa paternité. </t>
  </si>
  <si>
    <t>Responsabilité</t>
  </si>
  <si>
    <t xml:space="preserve">« L’Information » est mise à disposition telle que produite ou reçue par le « Producteur », sans autre garantie expresse ou tacite qui n’est pas prévue par la présente licence. </t>
  </si>
  <si>
    <t>Le « Réutilisateur » est le seul responsable de la réutilisation de « l’Information ». La réutilisation ne doit pas induire en erreur des tiers quant au contenu de « l’Information », sa source et sa date de mise à jour.</t>
  </si>
  <si>
    <t>Droits de propriété intellectuelle</t>
  </si>
  <si>
    <t>Le « Producteur » garantit que « l’Information » ne contient pas de droits de propriété intellectuelle appartenant à des tiers.</t>
  </si>
  <si>
    <t>Compatibilité de la présente licence</t>
  </si>
  <si>
    <t>Droit applicable</t>
  </si>
  <si>
    <t xml:space="preserve">La présente licence est régie par le droit français. </t>
  </si>
  <si>
    <t>Définitions</t>
  </si>
  <si>
    <t>Il s’agit des droits identifiés comme tels par le Code de la propriété intellectuelle (droit d’auteur, droits voisins au droit d’auteur, droit sui generis des bases de données).</t>
  </si>
  <si>
    <t>Information</t>
  </si>
  <si>
    <t xml:space="preserve">Il s’agit des données ou des informations proposées à la réutilisation dans les libertés et les conditions de cette licence.  </t>
  </si>
  <si>
    <t>Informations dérivées</t>
  </si>
  <si>
    <t xml:space="preserve">Il s’agit des nouvelles données ou informations qui ont été créés soit directement à partir « d’Informations », soit à partir d’une combinaison « d’Informations » et d’autres données ou informations qui ne seraient pas soumises à cette licence. </t>
  </si>
  <si>
    <t>Producteur</t>
  </si>
  <si>
    <t xml:space="preserve">Il s’agit de l’entité qui produit « l’Information » et l’ouvre à la réutilisation dans les libertés et les conditions prévues par cette licence. </t>
  </si>
  <si>
    <t>Réutilisateur</t>
  </si>
  <si>
    <t xml:space="preserve">Il s’agit de toute personne physique ou morale qui réutilise « l’Information » conformément aux libertés et aux conditions de cette licence. </t>
  </si>
  <si>
    <t>A propos de la Licence Ouverte</t>
  </si>
  <si>
    <t xml:space="preserve">Dans le cadre de leurs missions de service public, les administrations produisent ou reçoivent des informations publiques qui peuvent être réutilisées par toute personne physique ou morale à d’autres fins que celles de la mission de service public. </t>
  </si>
  <si>
    <r>
      <t>Mentionner la paternité de « l’Information » : sa source (</t>
    </r>
    <r>
      <rPr>
        <i/>
        <sz val="10"/>
        <rFont val="Arial"/>
        <family val="2"/>
      </rPr>
      <t>a minima</t>
    </r>
    <r>
      <rPr>
        <sz val="10"/>
        <rFont val="Arial"/>
        <family val="2"/>
      </rPr>
      <t xml:space="preserve"> le nom du « Producteur ») et la date de sa dernière mise à jour. </t>
    </r>
  </si>
  <si>
    <t>Le « Producteur » garantit au « Réutilisateur » le droit personnel, non exclusif et gratuit, de réutilisation de « l’Information » soumise à la présente licence, dans le monde entier et pour une durée illimitée, dans les libertés et les conditions exprimées ci-dessous.</t>
  </si>
  <si>
    <t xml:space="preserve">Cette mention de paternité ne doit ni conférer un caractère officiel à la réutilisation de « l’Information », ni suggérer une quelconque reconnaissance ou caution par le « Producteur », ou par toute autre entité publique, du « Réutilisateur » ou de sa réutilisation. </t>
  </si>
  <si>
    <t xml:space="preserve">Le « Producteur » garantit qu’il met à disposition gratuitement « l’Information » dans les libertés et les conditions définies par la présente licence. Il ne peut garantir l’absence de défauts ou d’irrégularités éventuellement contenues dans « l’Information ». Il ne garantit pas la fourniture continue de « l’Information ». Il ne peut être tenu pour responsable de toute perte, préjudice ou dommage de quelque sorte causé à des tiers du fait de la réutilisation. </t>
  </si>
  <si>
    <t>Les éventuels « Droits de propriété intellectuelle » détenus par le « Producteur » sur des documents contenant « l’Information » ne font pas obstacle à la libre réutilisation de « l’Information ». Lorsque le « Producteur » détient des « Droits de propriété intellectuelle » sur des documents qui contiennent « l’Information », il les cède de façon non exclusive, à titre gracieux, pour le monde entier et pour toute la durée des « Droits de propriété intellectuelle », au « Réutilisateur » qui peut en faire tout usage conformément aux libertés et aux conditions définies par la présente licence.</t>
  </si>
  <si>
    <r>
      <t xml:space="preserve">Pour faciliter la réutilisation des « Informations », cette licence a été conçue pour être compatible avec toute licence libre qui exige </t>
    </r>
    <r>
      <rPr>
        <i/>
        <sz val="10"/>
        <rFont val="Arial"/>
        <family val="2"/>
      </rPr>
      <t>a minima</t>
    </r>
    <r>
      <rPr>
        <sz val="10"/>
        <rFont val="Arial"/>
        <family val="2"/>
      </rPr>
      <t xml:space="preserve"> la mention de paternité. Elle est notamment compatible avec les licences « Open Government Licence » (OGL) du Royaume-Uni, « Creative Commons Attribution 2.0 » (CC-BY 2.0) de Creative Commons et « Open Data Commons Attribution » (ODC-BY) de l’Open Knowledge Foundation. </t>
    </r>
  </si>
  <si>
    <t>Etalab est la mission chargée sous l’autorité du Premier ministre d’ouvrir le plus grand nombre de données publiques des administrations de l’Etat et de ses établissements publics. Elle a réalisé la Licence Ouverte pour faciliter la réutilisation libre et gratuite de ces informations publiques, telles que définies par l’article 10 de la loi n°78-753 du 17 juillet 1978.</t>
  </si>
  <si>
    <t xml:space="preserve">Ne sont pas des informations publiques au sens de la loi du 17 juillet 1978 les informations contenues dans des documents dont la communication ne constitue pas un droit (en application de la loi du 17 juillet 1978 ou d'autres dispositions législatives, sauf si ces informations font l'objet d'une diffusion publique), celles contenues dans des documents produits ou reçus par les administrations dans l'exercice d'une mission de service public à caractère industriel ou commercial, et celles contenues dans des documents sur lesquels des tiers détiennent des droits de propriété intellectuelle. </t>
  </si>
  <si>
    <t xml:space="preserve">cette consigne a été interprétée ainsi :
-Si le champ «ValueChemicalStatus»=‘3’ (mauvais) et le champ «ValueEcologicalStatusOrPotential»=‘1’ (tres bon) alors l’etat global est'Moins que bon 2009'
Si le champ «ValueChemicalStatus»=‘3’ (mauvais) et le champ «ValueEcologicalStatusOrPotential»=‘2’ (bon) alors l’etat global est'Moins que bon 2009'
Si le champ «ValueChemicalStatus»=‘3’ (mauvais)et le champ «ValueEcologicalStatusOrPotential»=‘3’ (moyen)alors l’etat global est'Moins que bon 2009'
Si le champ «ValueChemicalStatus»=‘3’ (mauvais)et le champ «ValueEcologicalStatusOrPotential»=‘4’ (mediocre)alors l’etat global est'Etat moins que bon 2009'
Si le champ «ValueChemicalStatus»=‘3’ (mauvais)et le champ «ValueEcologicalStatusOrPotential»=‘5’ (mauvais)alors l’etat global est'Etat moins que bon 2009'
Si le champ "ValueChemicalStatus"='2' et le champ «ValueEcologicalStatusOrPotential»=‘1’ (tres bon)alors l’etat global est'Tres bon etat 2009'
Si le champ "ValueChemicalStatus"='2' et le champ «ValueEcologicalStatusOrPotential»=‘2’ ( bon)alors l’etat global est'Bon etat 2009'
Si le champ "ValueChemicalStatus"='2' et le champ «ValueEcologicalStatusOrPotential»=‘3’ (moyen)alors l’etat global est'Etat moins que bon 2009'
Si le champ "ValueChemicalStatus"='2' et le champ «ValueEcologicalStatusOrPotential»=‘4’ (mediocre)alors l’etat global est'Etat moins que bon 2009'
Si le champ "ValueChemicalStatus"='2' et le champ «ValueEcologicalStatusOrPotential»=‘5’ (mauvais)alors l’etat global est'Etat moins que bon 2009'
Si le champ "ValueChemicalStatus"='U' et le champ «ValueEcologicalStatusOrPotential»=‘1’ (tres bon)alors l’etat global est'Inconnu'
Si le champ "ValueChemicalStatus"='U' et le champ «ValueEcologicalStatusOrPotential»=‘2’ ( bon)alors l’etat global est'Inconnu'
Si le champ "ValueChemicalStatus"='U' et le champ «ValueEcologicalStatusOrPotential»=‘3’ (moyen)alors l’etat global est'Inconnu'
Si le champ "ValueChemicalStatus"='U' et le champ «ValueEcologicalStatusOrPotential»=‘4’ (mediocre)alors l’etat global est'Inconnu'
Si le champ "ValueChemicalStatus"='U' et le champ «ValueEcologicalStatusOrPotential»=‘5’ (mauvais)alors l’etat global est'Inconnu'
Si le champ "ValueChemicalStatus"='U' et le champ "ValueEcologicalStatusOrPotential"='U' alors l’etat global est'Inconnu'
Si le champ "ValueChemicalStatus"='2' et le champ "ValueEcologicalStatusOrPotential"='U' alors l’etat global est'Inconnu'
Si le champ «ValueChemicalStatus»=‘3’ (mauvais)et le champ "ValueEcologicalStatusOrPotential"='U' alors l’etat global est'Inconnu'
</t>
  </si>
  <si>
    <t xml:space="preserve">non_indique         </t>
  </si>
  <si>
    <t>% de ME (par rapport au
Nbre de ME de surface en exemption au titre de 4(4) pour l'état/potentiel écologiques)</t>
  </si>
  <si>
    <r>
      <t xml:space="preserve">% de ME (par rapport au
Nbre de ME de surface en exemption au titre de 4(4) pour l'état/potentiel écologiques </t>
    </r>
    <r>
      <rPr>
        <sz val="10"/>
        <rFont val="Arial"/>
        <family val="2"/>
      </rPr>
      <t>)</t>
    </r>
  </si>
  <si>
    <r>
      <t>% de ME (par rapport au
Nbre de ME de surface en exemption au titre de 4(4) pour l'état/potentiel écologiques</t>
    </r>
    <r>
      <rPr>
        <sz val="10"/>
        <rFont val="Arial"/>
        <family val="2"/>
      </rPr>
      <t>)</t>
    </r>
  </si>
  <si>
    <r>
      <t>% de ME (par rapport au
Nbre de ME de surface en exemption au titre de 4(4) pour l'état chimique des eaux de surface</t>
    </r>
    <r>
      <rPr>
        <b/>
        <u val="single"/>
        <sz val="10"/>
        <rFont val="Arial"/>
        <family val="2"/>
      </rPr>
      <t xml:space="preserve"> </t>
    </r>
    <r>
      <rPr>
        <sz val="10"/>
        <rFont val="Arial"/>
        <family val="2"/>
      </rPr>
      <t>)</t>
    </r>
  </si>
  <si>
    <r>
      <t>% de ME (par rapport au
Nbre de ME de surface en exemption au titre de 4(4) pour l'état chimique des eaux de surface</t>
    </r>
    <r>
      <rPr>
        <sz val="10"/>
        <rFont val="Arial"/>
        <family val="2"/>
      </rPr>
      <t>)</t>
    </r>
  </si>
  <si>
    <t>% de ME (par rapport au
Nbre de ME de surface en exemption au titre de 4(4) pour l'état chimique des eaux de surface)</t>
  </si>
  <si>
    <t>% de ME (par rapport au
Nbre de ME sout. en exemption au titre de 4(4) pour l'état quantitatif des eaux sout.)</t>
  </si>
  <si>
    <r>
      <t xml:space="preserve">Extraction de la base Rapportage corrigée "SDAGE"
V 1.1
</t>
    </r>
    <r>
      <rPr>
        <b/>
        <i/>
        <sz val="12"/>
        <rFont val="Arial"/>
        <family val="2"/>
      </rPr>
      <t>"Bassin H" La Seine et les cours d'eau côtiers normands
ETAT-OBJECTIF DES MASSES D'EAU / ZONES PROTEGEES</t>
    </r>
  </si>
  <si>
    <r>
      <t xml:space="preserve">Extraction de la base Rapportage corrigée "SDAGE"
V 1.1
</t>
    </r>
    <r>
      <rPr>
        <b/>
        <i/>
        <sz val="12"/>
        <rFont val="Arial"/>
        <family val="2"/>
      </rPr>
      <t>"Bassin H" La Seine et les cours d'eau côtiers normands
CRITERES DE JUSTIFICATION DES EXEMPTIONS</t>
    </r>
  </si>
  <si>
    <r>
      <t xml:space="preserve">Extraction de la base Rapportage corrigée "SDAGE"
V 1.1
</t>
    </r>
    <r>
      <rPr>
        <b/>
        <i/>
        <sz val="12"/>
        <rFont val="Arial"/>
        <family val="2"/>
      </rPr>
      <t>"Bassin H" La Seine et les cours d'eau côtiers normands
NIVEAUX DE CONFIANCE</t>
    </r>
  </si>
  <si>
    <r>
      <t xml:space="preserve">Extraction de la base Rapportage corrigée "SDAGE"
V1.1
</t>
    </r>
    <r>
      <rPr>
        <b/>
        <i/>
        <sz val="12"/>
        <rFont val="Arial"/>
        <family val="2"/>
      </rPr>
      <t>"Bassin H" La Seine et les cours d'eau côtiers normands
ETAT ET OBJECTIF DES MASSES D'EAU SOUTERRAINE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</si>
</sst>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17">
    <font>
      <sz val="10"/>
      <name val="Arial"/>
      <family val="2"/>
    </font>
    <font>
      <b/>
      <sz val="10"/>
      <name val="Arial"/>
      <family val="2"/>
    </font>
    <font>
      <b/>
      <sz val="12"/>
      <name val="Arial"/>
      <family val="2"/>
    </font>
    <font>
      <b/>
      <i/>
      <sz val="12"/>
      <name val="Arial"/>
      <family val="2"/>
    </font>
    <font>
      <b/>
      <u val="single"/>
      <sz val="10"/>
      <name val="Arial"/>
      <family val="2"/>
    </font>
    <font>
      <sz val="8"/>
      <name val="Times New Roman"/>
      <family val="1"/>
    </font>
    <font>
      <b/>
      <sz val="10"/>
      <color indexed="9"/>
      <name val="Arial"/>
      <family val="2"/>
    </font>
    <font>
      <b/>
      <sz val="14"/>
      <color indexed="9"/>
      <name val="Arial"/>
      <family val="2"/>
    </font>
    <font>
      <b/>
      <u val="single"/>
      <sz val="10"/>
      <color indexed="9"/>
      <name val="Arial"/>
      <family val="2"/>
    </font>
    <font>
      <u val="single"/>
      <sz val="10"/>
      <color indexed="12"/>
      <name val="Arial"/>
      <family val="0"/>
    </font>
    <font>
      <u val="single"/>
      <sz val="10"/>
      <color indexed="36"/>
      <name val="Arial"/>
      <family val="0"/>
    </font>
    <font>
      <sz val="8"/>
      <name val="Arial"/>
      <family val="0"/>
    </font>
    <font>
      <b/>
      <sz val="14"/>
      <name val="Arial"/>
      <family val="2"/>
    </font>
    <font>
      <sz val="14"/>
      <name val="Arial"/>
      <family val="2"/>
    </font>
    <font>
      <sz val="12"/>
      <name val="Arial"/>
      <family val="2"/>
    </font>
    <font>
      <i/>
      <sz val="10"/>
      <name val="Arial"/>
      <family val="2"/>
    </font>
    <font>
      <b/>
      <sz val="16"/>
      <name val="Arial"/>
      <family val="2"/>
    </font>
  </fonts>
  <fills count="5">
    <fill>
      <patternFill/>
    </fill>
    <fill>
      <patternFill patternType="gray125"/>
    </fill>
    <fill>
      <patternFill patternType="solid">
        <fgColor indexed="22"/>
        <bgColor indexed="64"/>
      </patternFill>
    </fill>
    <fill>
      <patternFill patternType="solid">
        <fgColor indexed="21"/>
        <bgColor indexed="64"/>
      </patternFill>
    </fill>
    <fill>
      <patternFill patternType="solid">
        <fgColor indexed="9"/>
        <bgColor indexed="64"/>
      </patternFill>
    </fill>
  </fills>
  <borders count="121">
    <border>
      <left/>
      <right/>
      <top/>
      <bottom/>
      <diagonal/>
    </border>
    <border>
      <left style="medium">
        <color indexed="8"/>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thin">
        <color indexed="8"/>
      </top>
      <bottom>
        <color indexed="63"/>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medium"/>
      <bottom style="medium"/>
    </border>
    <border>
      <left style="medium">
        <color indexed="8"/>
      </left>
      <right style="thin">
        <color indexed="8"/>
      </right>
      <top style="medium"/>
      <bottom style="medium"/>
    </border>
    <border>
      <left>
        <color indexed="63"/>
      </left>
      <right>
        <color indexed="63"/>
      </right>
      <top>
        <color indexed="63"/>
      </top>
      <bottom style="thin"/>
    </border>
    <border>
      <left style="thin">
        <color indexed="8"/>
      </left>
      <right style="medium">
        <color indexed="8"/>
      </right>
      <top style="medium">
        <color indexed="8"/>
      </top>
      <bottom style="medium">
        <color indexed="8"/>
      </bottom>
    </border>
    <border>
      <left style="thin">
        <color indexed="8"/>
      </left>
      <right style="medium">
        <color indexed="8"/>
      </right>
      <top style="medium"/>
      <bottom style="medium"/>
    </border>
    <border>
      <left style="thin">
        <color indexed="8"/>
      </left>
      <right style="medium"/>
      <top style="medium"/>
      <bottom style="medium"/>
    </border>
    <border>
      <left style="thin">
        <color indexed="8"/>
      </left>
      <right style="medium">
        <color indexed="8"/>
      </right>
      <top>
        <color indexed="63"/>
      </top>
      <bottom>
        <color indexed="63"/>
      </bottom>
    </border>
    <border>
      <left>
        <color indexed="63"/>
      </left>
      <right style="thin">
        <color indexed="8"/>
      </right>
      <top style="medium"/>
      <bottom style="medium"/>
    </border>
    <border>
      <left style="medium"/>
      <right style="thin">
        <color indexed="8"/>
      </right>
      <top>
        <color indexed="63"/>
      </top>
      <bottom style="medium"/>
    </border>
    <border>
      <left style="thin">
        <color indexed="8"/>
      </left>
      <right style="medium">
        <color indexed="8"/>
      </right>
      <top>
        <color indexed="63"/>
      </top>
      <bottom style="medium"/>
    </border>
    <border>
      <left style="medium">
        <color indexed="8"/>
      </left>
      <right style="thin">
        <color indexed="8"/>
      </right>
      <top>
        <color indexed="63"/>
      </top>
      <bottom style="medium"/>
    </border>
    <border>
      <left style="thin">
        <color indexed="8"/>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color indexed="8"/>
      </right>
      <top>
        <color indexed="63"/>
      </top>
      <bottom style="thin">
        <color indexed="8"/>
      </bottom>
    </border>
    <border>
      <left style="medium"/>
      <right style="thin"/>
      <top style="thin"/>
      <bottom style="medium"/>
    </border>
    <border>
      <left style="medium"/>
      <right>
        <color indexed="63"/>
      </right>
      <top>
        <color indexed="63"/>
      </top>
      <bottom>
        <color indexed="63"/>
      </bottom>
    </border>
    <border>
      <left style="medium"/>
      <right>
        <color indexed="63"/>
      </right>
      <top style="medium">
        <color indexed="8"/>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color indexed="63"/>
      </right>
      <top style="thin">
        <color indexed="8"/>
      </top>
      <bottom style="medium">
        <color indexed="8"/>
      </bottom>
    </border>
    <border>
      <left>
        <color indexed="63"/>
      </left>
      <right style="medium"/>
      <top>
        <color indexed="63"/>
      </top>
      <bottom>
        <color indexed="63"/>
      </bottom>
    </border>
    <border>
      <left style="medium"/>
      <right style="medium">
        <color indexed="8"/>
      </right>
      <top style="medium">
        <color indexed="8"/>
      </top>
      <bottom style="thin">
        <color indexed="8"/>
      </bottom>
    </border>
    <border>
      <left style="medium"/>
      <right style="medium">
        <color indexed="8"/>
      </right>
      <top style="thin">
        <color indexed="8"/>
      </top>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style="medium"/>
      <top style="medium"/>
      <bottom style="medium"/>
    </border>
    <border>
      <left style="medium"/>
      <right style="thin">
        <color indexed="8"/>
      </right>
      <top style="medium"/>
      <bottom>
        <color indexed="63"/>
      </bottom>
    </border>
    <border>
      <left style="thin">
        <color indexed="8"/>
      </left>
      <right style="medium"/>
      <top style="medium"/>
      <bottom>
        <color indexed="63"/>
      </bottom>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color indexed="8"/>
      </left>
      <right>
        <color indexed="63"/>
      </right>
      <top style="medium"/>
      <bottom style="medium"/>
    </border>
    <border>
      <left>
        <color indexed="63"/>
      </left>
      <right style="medium"/>
      <top style="medium"/>
      <bottom style="medium"/>
    </border>
    <border>
      <left>
        <color indexed="63"/>
      </left>
      <right style="medium"/>
      <top style="medium"/>
      <bottom style="thin">
        <color indexed="8"/>
      </bottom>
    </border>
    <border>
      <left>
        <color indexed="63"/>
      </left>
      <right style="medium"/>
      <top>
        <color indexed="63"/>
      </top>
      <bottom style="thin">
        <color indexed="8"/>
      </bottom>
    </border>
    <border>
      <left>
        <color indexed="63"/>
      </left>
      <right style="medium">
        <color indexed="8"/>
      </right>
      <top style="medium"/>
      <bottom style="medium"/>
    </border>
    <border>
      <left style="medium">
        <color indexed="8"/>
      </left>
      <right style="thin">
        <color indexed="8"/>
      </right>
      <top>
        <color indexed="63"/>
      </top>
      <bottom style="medium">
        <color indexed="8"/>
      </bottom>
    </border>
    <border>
      <left style="thin"/>
      <right style="medium"/>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thin">
        <color indexed="8"/>
      </top>
      <bottom style="thin">
        <color indexed="8"/>
      </bottom>
    </border>
    <border>
      <left style="medium"/>
      <right style="thin"/>
      <top>
        <color indexed="63"/>
      </top>
      <bottom style="thin"/>
    </border>
    <border>
      <left style="medium">
        <color indexed="8"/>
      </left>
      <right>
        <color indexed="63"/>
      </right>
      <top>
        <color indexed="63"/>
      </top>
      <bottom style="thin">
        <color indexed="8"/>
      </bottom>
    </border>
    <border>
      <left style="medium"/>
      <right style="thin">
        <color indexed="8"/>
      </right>
      <top>
        <color indexed="63"/>
      </top>
      <bottom style="thin">
        <color indexed="8"/>
      </bottom>
    </border>
    <border>
      <left style="thin">
        <color indexed="8"/>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medium"/>
      <top>
        <color indexed="63"/>
      </top>
      <bottom style="thin"/>
    </border>
    <border>
      <left style="thin"/>
      <right style="thin"/>
      <top>
        <color indexed="63"/>
      </top>
      <bottom style="medium"/>
    </border>
    <border>
      <left style="medium"/>
      <right style="medium"/>
      <top>
        <color indexed="63"/>
      </top>
      <bottom style="thin">
        <color indexed="8"/>
      </bottom>
    </border>
    <border>
      <left>
        <color indexed="63"/>
      </left>
      <right>
        <color indexed="63"/>
      </right>
      <top>
        <color indexed="63"/>
      </top>
      <bottom style="thin">
        <color indexed="8"/>
      </bottom>
    </border>
    <border>
      <left style="thin"/>
      <right style="thin"/>
      <top style="medium"/>
      <bottom style="thin"/>
    </border>
    <border>
      <left style="thin"/>
      <right style="thin"/>
      <top style="thin"/>
      <bottom style="medium"/>
    </border>
    <border>
      <left style="medium"/>
      <right style="medium"/>
      <top>
        <color indexed="63"/>
      </top>
      <bottom style="thin"/>
    </border>
    <border>
      <left style="thin"/>
      <right style="medium"/>
      <top style="thin"/>
      <bottom>
        <color indexed="63"/>
      </bottom>
    </border>
    <border>
      <left>
        <color indexed="63"/>
      </left>
      <right style="medium"/>
      <top style="medium"/>
      <bottom style="thin"/>
    </border>
    <border>
      <left style="medium"/>
      <right style="medium"/>
      <top>
        <color indexed="63"/>
      </top>
      <bottom style="medium"/>
    </border>
    <border>
      <left>
        <color indexed="63"/>
      </left>
      <right style="thin"/>
      <top style="thin"/>
      <bottom>
        <color indexed="63"/>
      </bottom>
    </border>
    <border>
      <left style="medium"/>
      <right style="thin"/>
      <top style="thin"/>
      <bottom>
        <color indexed="63"/>
      </bottom>
    </border>
    <border>
      <left>
        <color indexed="63"/>
      </left>
      <right style="medium"/>
      <top style="thin">
        <color indexed="8"/>
      </top>
      <bottom style="mediu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right>
        <color indexed="63"/>
      </right>
      <top>
        <color indexed="63"/>
      </top>
      <bottom style="thin">
        <color indexed="8"/>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color indexed="8"/>
      </left>
      <right>
        <color indexed="63"/>
      </right>
      <top style="medium"/>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top>
        <color indexed="63"/>
      </top>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ill="0" applyBorder="0" applyAlignment="0" applyProtection="0"/>
  </cellStyleXfs>
  <cellXfs count="282">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Border="1" applyAlignment="1">
      <alignment/>
    </xf>
    <xf numFmtId="0" fontId="0" fillId="0" borderId="1" xfId="0" applyFont="1" applyBorder="1" applyAlignment="1">
      <alignment horizontal="center" vertical="center"/>
    </xf>
    <xf numFmtId="0" fontId="0" fillId="0" borderId="2" xfId="0" applyBorder="1" applyAlignment="1">
      <alignment/>
    </xf>
    <xf numFmtId="0" fontId="0" fillId="2" borderId="2" xfId="0" applyFill="1" applyBorder="1" applyAlignment="1">
      <alignment/>
    </xf>
    <xf numFmtId="0" fontId="0" fillId="2" borderId="3" xfId="0" applyFill="1" applyBorder="1" applyAlignment="1">
      <alignment/>
    </xf>
    <xf numFmtId="0" fontId="0" fillId="0" borderId="4" xfId="0" applyFont="1" applyBorder="1" applyAlignment="1">
      <alignment horizontal="center" vertical="center"/>
    </xf>
    <xf numFmtId="0" fontId="0" fillId="2" borderId="5" xfId="0" applyFill="1" applyBorder="1" applyAlignment="1">
      <alignment/>
    </xf>
    <xf numFmtId="0" fontId="0" fillId="2" borderId="6" xfId="0" applyFill="1" applyBorder="1" applyAlignment="1">
      <alignment/>
    </xf>
    <xf numFmtId="0" fontId="0" fillId="0" borderId="7" xfId="0" applyFont="1" applyBorder="1" applyAlignment="1">
      <alignment horizontal="center" vertical="center"/>
    </xf>
    <xf numFmtId="0" fontId="0" fillId="2" borderId="8" xfId="0" applyFill="1" applyBorder="1" applyAlignment="1">
      <alignment/>
    </xf>
    <xf numFmtId="0" fontId="0" fillId="2" borderId="9" xfId="0" applyFill="1" applyBorder="1" applyAlignment="1">
      <alignment/>
    </xf>
    <xf numFmtId="0" fontId="0" fillId="0" borderId="7" xfId="0" applyFont="1" applyFill="1" applyBorder="1" applyAlignment="1">
      <alignment horizontal="center" vertical="center"/>
    </xf>
    <xf numFmtId="0" fontId="0" fillId="0" borderId="10" xfId="0" applyFill="1" applyBorder="1" applyAlignment="1">
      <alignment/>
    </xf>
    <xf numFmtId="0" fontId="0" fillId="0" borderId="8" xfId="0" applyFill="1" applyBorder="1" applyAlignment="1">
      <alignment/>
    </xf>
    <xf numFmtId="0" fontId="0" fillId="0" borderId="0" xfId="0" applyFill="1" applyAlignment="1">
      <alignment/>
    </xf>
    <xf numFmtId="0" fontId="0" fillId="0" borderId="11" xfId="0" applyFont="1"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0" xfId="0" applyAlignment="1">
      <alignment horizontal="center" vertical="center"/>
    </xf>
    <xf numFmtId="0" fontId="0" fillId="0" borderId="14" xfId="0" applyFill="1" applyBorder="1" applyAlignment="1">
      <alignment/>
    </xf>
    <xf numFmtId="0" fontId="0" fillId="0" borderId="1" xfId="0" applyFont="1" applyBorder="1" applyAlignment="1">
      <alignment/>
    </xf>
    <xf numFmtId="0" fontId="0" fillId="0" borderId="4" xfId="0" applyFont="1" applyBorder="1" applyAlignment="1">
      <alignment/>
    </xf>
    <xf numFmtId="0" fontId="0"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ill="1" applyBorder="1" applyAlignment="1">
      <alignment/>
    </xf>
    <xf numFmtId="0" fontId="0" fillId="0" borderId="2" xfId="0" applyFill="1" applyBorder="1" applyAlignment="1">
      <alignment/>
    </xf>
    <xf numFmtId="0" fontId="0" fillId="0" borderId="4" xfId="0" applyFill="1" applyBorder="1" applyAlignment="1">
      <alignment/>
    </xf>
    <xf numFmtId="0" fontId="0" fillId="0" borderId="16" xfId="0" applyFill="1" applyBorder="1" applyAlignment="1">
      <alignment/>
    </xf>
    <xf numFmtId="0" fontId="0" fillId="0" borderId="7" xfId="0" applyFill="1" applyBorder="1" applyAlignment="1">
      <alignment/>
    </xf>
    <xf numFmtId="0" fontId="0" fillId="0" borderId="19" xfId="0" applyFill="1" applyBorder="1" applyAlignment="1">
      <alignment/>
    </xf>
    <xf numFmtId="0" fontId="0" fillId="0" borderId="11" xfId="0" applyFont="1" applyFill="1" applyBorder="1" applyAlignment="1">
      <alignment horizontal="left" vertical="center"/>
    </xf>
    <xf numFmtId="0" fontId="0" fillId="0" borderId="20" xfId="0" applyFill="1" applyBorder="1" applyAlignment="1">
      <alignment/>
    </xf>
    <xf numFmtId="0" fontId="0" fillId="0" borderId="21" xfId="0" applyFill="1" applyBorder="1" applyAlignment="1">
      <alignment/>
    </xf>
    <xf numFmtId="0" fontId="0" fillId="0" borderId="0" xfId="0" applyFont="1" applyFill="1" applyBorder="1" applyAlignment="1">
      <alignment/>
    </xf>
    <xf numFmtId="0" fontId="0" fillId="0" borderId="19" xfId="0" applyFont="1" applyBorder="1" applyAlignment="1">
      <alignment/>
    </xf>
    <xf numFmtId="0" fontId="0" fillId="0" borderId="21" xfId="0" applyFont="1" applyBorder="1" applyAlignment="1">
      <alignment/>
    </xf>
    <xf numFmtId="0" fontId="0" fillId="0" borderId="4" xfId="0" applyBorder="1" applyAlignment="1">
      <alignment/>
    </xf>
    <xf numFmtId="0" fontId="0" fillId="0" borderId="7" xfId="0" applyBorder="1" applyAlignment="1">
      <alignment/>
    </xf>
    <xf numFmtId="0" fontId="0" fillId="0" borderId="22" xfId="0" applyBorder="1" applyAlignment="1">
      <alignment/>
    </xf>
    <xf numFmtId="0" fontId="0" fillId="0" borderId="4" xfId="0" applyBorder="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4" fontId="0" fillId="0" borderId="25" xfId="0" applyNumberFormat="1" applyBorder="1" applyAlignment="1">
      <alignment horizontal="center"/>
    </xf>
    <xf numFmtId="0" fontId="0" fillId="0" borderId="25" xfId="0" applyBorder="1" applyAlignment="1">
      <alignment horizontal="center"/>
    </xf>
    <xf numFmtId="0" fontId="1" fillId="0" borderId="25" xfId="0" applyFont="1" applyBorder="1" applyAlignment="1">
      <alignment horizontal="center"/>
    </xf>
    <xf numFmtId="9" fontId="0" fillId="0" borderId="26" xfId="0" applyNumberFormat="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Border="1" applyAlignment="1">
      <alignment/>
    </xf>
    <xf numFmtId="0" fontId="0" fillId="0" borderId="31" xfId="0"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0" fillId="0" borderId="41" xfId="0" applyFill="1" applyBorder="1" applyAlignment="1">
      <alignment/>
    </xf>
    <xf numFmtId="0" fontId="0" fillId="0" borderId="42" xfId="0" applyFill="1" applyBorder="1" applyAlignment="1">
      <alignment/>
    </xf>
    <xf numFmtId="0" fontId="0" fillId="0" borderId="43" xfId="0" applyFont="1" applyFill="1" applyBorder="1" applyAlignment="1">
      <alignment/>
    </xf>
    <xf numFmtId="0" fontId="0" fillId="0" borderId="1" xfId="0" applyFont="1" applyBorder="1" applyAlignment="1">
      <alignment horizontal="left" vertical="center"/>
    </xf>
    <xf numFmtId="0" fontId="0" fillId="0" borderId="4" xfId="0" applyFont="1" applyBorder="1" applyAlignment="1">
      <alignment horizontal="left" vertical="center"/>
    </xf>
    <xf numFmtId="0" fontId="0" fillId="0" borderId="44" xfId="0" applyFont="1" applyBorder="1" applyAlignment="1">
      <alignment horizontal="left" vertical="center"/>
    </xf>
    <xf numFmtId="0" fontId="0" fillId="0" borderId="45" xfId="0" applyFill="1" applyBorder="1" applyAlignment="1">
      <alignment/>
    </xf>
    <xf numFmtId="0" fontId="0" fillId="0" borderId="46" xfId="0" applyFill="1" applyBorder="1" applyAlignment="1">
      <alignment/>
    </xf>
    <xf numFmtId="0" fontId="0" fillId="0" borderId="11" xfId="0" applyFill="1"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7" xfId="0" applyFill="1" applyBorder="1" applyAlignment="1">
      <alignment/>
    </xf>
    <xf numFmtId="0" fontId="0" fillId="0" borderId="48" xfId="0" applyBorder="1" applyAlignment="1">
      <alignment/>
    </xf>
    <xf numFmtId="0" fontId="0" fillId="0" borderId="49" xfId="0" applyBorder="1" applyAlignment="1">
      <alignment/>
    </xf>
    <xf numFmtId="0" fontId="2" fillId="0" borderId="25" xfId="0" applyFont="1" applyBorder="1" applyAlignment="1">
      <alignment vertical="center" wrapText="1"/>
    </xf>
    <xf numFmtId="0" fontId="2" fillId="0" borderId="25" xfId="0" applyFont="1" applyBorder="1" applyAlignment="1">
      <alignment vertical="center"/>
    </xf>
    <xf numFmtId="0" fontId="0" fillId="0" borderId="21" xfId="0" applyBorder="1" applyAlignment="1">
      <alignment/>
    </xf>
    <xf numFmtId="9" fontId="0" fillId="0" borderId="6" xfId="0" applyNumberFormat="1" applyFill="1" applyBorder="1" applyAlignment="1">
      <alignment/>
    </xf>
    <xf numFmtId="0" fontId="0" fillId="0" borderId="50" xfId="0" applyBorder="1" applyAlignment="1">
      <alignment/>
    </xf>
    <xf numFmtId="0" fontId="0" fillId="0" borderId="37" xfId="0" applyBorder="1" applyAlignment="1">
      <alignment/>
    </xf>
    <xf numFmtId="0" fontId="0" fillId="0" borderId="51" xfId="0" applyBorder="1" applyAlignment="1">
      <alignment/>
    </xf>
    <xf numFmtId="0" fontId="0" fillId="0" borderId="51" xfId="0" applyBorder="1" applyAlignment="1">
      <alignment horizontal="right"/>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6" xfId="0" applyBorder="1" applyAlignment="1">
      <alignment wrapText="1"/>
    </xf>
    <xf numFmtId="0" fontId="0" fillId="0" borderId="52" xfId="0" applyBorder="1" applyAlignment="1">
      <alignment/>
    </xf>
    <xf numFmtId="0" fontId="0" fillId="0" borderId="57" xfId="0" applyBorder="1" applyAlignment="1">
      <alignment/>
    </xf>
    <xf numFmtId="0" fontId="0" fillId="0" borderId="58" xfId="0" applyFont="1" applyFill="1" applyBorder="1" applyAlignment="1">
      <alignment horizontal="center" vertical="center"/>
    </xf>
    <xf numFmtId="0" fontId="0" fillId="0" borderId="59" xfId="0" applyFont="1" applyBorder="1" applyAlignment="1">
      <alignment wrapText="1"/>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5" fillId="0" borderId="0" xfId="0" applyFont="1" applyFill="1" applyBorder="1" applyAlignment="1" quotePrefix="1">
      <alignment wrapText="1"/>
    </xf>
    <xf numFmtId="0" fontId="0" fillId="0" borderId="0" xfId="0" applyFill="1" applyBorder="1" applyAlignment="1">
      <alignment/>
    </xf>
    <xf numFmtId="0" fontId="0" fillId="0" borderId="0" xfId="0" applyFill="1" applyBorder="1" applyAlignment="1" quotePrefix="1">
      <alignment/>
    </xf>
    <xf numFmtId="0" fontId="0" fillId="0" borderId="63" xfId="0" applyBorder="1" applyAlignment="1">
      <alignment horizontal="center"/>
    </xf>
    <xf numFmtId="0" fontId="1" fillId="0" borderId="63" xfId="0" applyFont="1" applyBorder="1" applyAlignment="1">
      <alignment horizontal="center"/>
    </xf>
    <xf numFmtId="0" fontId="0" fillId="0" borderId="34" xfId="0" applyBorder="1" applyAlignment="1">
      <alignment/>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6" fillId="3" borderId="64" xfId="0" applyFont="1" applyFill="1" applyBorder="1" applyAlignment="1">
      <alignment horizontal="center" wrapText="1"/>
    </xf>
    <xf numFmtId="0" fontId="6" fillId="3" borderId="65" xfId="0" applyFont="1" applyFill="1" applyBorder="1" applyAlignment="1">
      <alignment horizontal="center" wrapText="1"/>
    </xf>
    <xf numFmtId="0" fontId="6" fillId="3" borderId="66" xfId="0" applyFont="1" applyFill="1" applyBorder="1" applyAlignment="1">
      <alignment horizontal="center" wrapText="1"/>
    </xf>
    <xf numFmtId="0" fontId="0" fillId="2" borderId="38" xfId="0" applyFill="1" applyBorder="1" applyAlignment="1">
      <alignment/>
    </xf>
    <xf numFmtId="0" fontId="0" fillId="0" borderId="47" xfId="0" applyBorder="1" applyAlignment="1">
      <alignment/>
    </xf>
    <xf numFmtId="0" fontId="6" fillId="3" borderId="67" xfId="0" applyFont="1" applyFill="1" applyBorder="1" applyAlignment="1">
      <alignment horizontal="center" wrapText="1"/>
    </xf>
    <xf numFmtId="0" fontId="0" fillId="2" borderId="36" xfId="0" applyFill="1" applyBorder="1" applyAlignment="1">
      <alignment/>
    </xf>
    <xf numFmtId="0" fontId="0" fillId="0" borderId="68" xfId="0" applyBorder="1" applyAlignment="1">
      <alignment/>
    </xf>
    <xf numFmtId="0" fontId="0" fillId="0" borderId="69" xfId="0" applyBorder="1" applyAlignment="1">
      <alignment/>
    </xf>
    <xf numFmtId="0" fontId="0" fillId="0" borderId="70" xfId="0" applyFill="1" applyBorder="1" applyAlignment="1">
      <alignment/>
    </xf>
    <xf numFmtId="0" fontId="0" fillId="0" borderId="71" xfId="0" applyFill="1" applyBorder="1" applyAlignment="1">
      <alignment/>
    </xf>
    <xf numFmtId="0" fontId="0" fillId="0" borderId="72" xfId="0" applyBorder="1" applyAlignment="1">
      <alignment/>
    </xf>
    <xf numFmtId="0" fontId="0" fillId="0" borderId="73" xfId="0" applyBorder="1" applyAlignment="1">
      <alignment/>
    </xf>
    <xf numFmtId="0" fontId="6" fillId="3" borderId="74" xfId="0" applyFont="1" applyFill="1" applyBorder="1" applyAlignment="1">
      <alignment horizontal="center" wrapText="1"/>
    </xf>
    <xf numFmtId="0" fontId="0" fillId="0" borderId="44" xfId="0" applyFont="1" applyBorder="1" applyAlignment="1">
      <alignment/>
    </xf>
    <xf numFmtId="0" fontId="0" fillId="0" borderId="75" xfId="0" applyBorder="1" applyAlignment="1">
      <alignment/>
    </xf>
    <xf numFmtId="0" fontId="0" fillId="0" borderId="43" xfId="0" applyFill="1" applyBorder="1" applyAlignment="1">
      <alignment horizontal="left" vertical="center"/>
    </xf>
    <xf numFmtId="0" fontId="0" fillId="0" borderId="76" xfId="0" applyBorder="1" applyAlignment="1">
      <alignment/>
    </xf>
    <xf numFmtId="0" fontId="0" fillId="0" borderId="76" xfId="0" applyBorder="1" applyAlignment="1">
      <alignment horizontal="right"/>
    </xf>
    <xf numFmtId="0" fontId="0" fillId="0" borderId="42" xfId="0" applyBorder="1" applyAlignment="1">
      <alignment horizontal="right"/>
    </xf>
    <xf numFmtId="0" fontId="0" fillId="0" borderId="77" xfId="0" applyBorder="1" applyAlignment="1">
      <alignment horizontal="right"/>
    </xf>
    <xf numFmtId="0" fontId="6" fillId="3" borderId="78" xfId="0" applyFont="1" applyFill="1" applyBorder="1" applyAlignment="1">
      <alignment horizontal="center" wrapText="1"/>
    </xf>
    <xf numFmtId="0" fontId="0" fillId="0" borderId="79" xfId="0" applyFill="1" applyBorder="1" applyAlignment="1">
      <alignment wrapText="1"/>
    </xf>
    <xf numFmtId="0" fontId="0" fillId="0" borderId="80" xfId="0" applyFill="1" applyBorder="1" applyAlignment="1">
      <alignment wrapText="1"/>
    </xf>
    <xf numFmtId="0" fontId="0" fillId="2" borderId="39" xfId="0" applyFill="1" applyBorder="1" applyAlignment="1">
      <alignment/>
    </xf>
    <xf numFmtId="0" fontId="0" fillId="2" borderId="81" xfId="0" applyFill="1" applyBorder="1" applyAlignment="1">
      <alignment/>
    </xf>
    <xf numFmtId="0" fontId="0" fillId="0" borderId="82" xfId="0" applyBorder="1" applyAlignment="1">
      <alignment/>
    </xf>
    <xf numFmtId="0" fontId="0" fillId="0" borderId="0" xfId="0" applyFill="1" applyBorder="1" applyAlignment="1">
      <alignment wrapText="1"/>
    </xf>
    <xf numFmtId="0" fontId="0" fillId="0" borderId="0" xfId="0" applyFill="1" applyAlignment="1" quotePrefix="1">
      <alignment/>
    </xf>
    <xf numFmtId="0" fontId="0" fillId="0" borderId="52" xfId="0" applyFill="1" applyBorder="1" applyAlignment="1">
      <alignment/>
    </xf>
    <xf numFmtId="0" fontId="0" fillId="0" borderId="57" xfId="0" applyFill="1" applyBorder="1" applyAlignment="1">
      <alignment/>
    </xf>
    <xf numFmtId="0" fontId="0" fillId="0" borderId="83" xfId="0" applyFill="1" applyBorder="1" applyAlignment="1">
      <alignment/>
    </xf>
    <xf numFmtId="0" fontId="0" fillId="0" borderId="60" xfId="0" applyFill="1" applyBorder="1" applyAlignment="1">
      <alignment/>
    </xf>
    <xf numFmtId="0" fontId="0" fillId="0" borderId="61" xfId="0" applyFill="1" applyBorder="1" applyAlignment="1">
      <alignment/>
    </xf>
    <xf numFmtId="0" fontId="5" fillId="0" borderId="61" xfId="0" applyFont="1" applyFill="1" applyBorder="1" applyAlignment="1" quotePrefix="1">
      <alignment wrapText="1"/>
    </xf>
    <xf numFmtId="0" fontId="0" fillId="0" borderId="62" xfId="0" applyFill="1" applyBorder="1" applyAlignment="1">
      <alignment/>
    </xf>
    <xf numFmtId="0" fontId="0" fillId="0" borderId="84" xfId="0" applyFill="1" applyBorder="1" applyAlignment="1">
      <alignment/>
    </xf>
    <xf numFmtId="0" fontId="0" fillId="0" borderId="51" xfId="0" applyFill="1" applyBorder="1" applyAlignment="1">
      <alignment horizontal="right"/>
    </xf>
    <xf numFmtId="0" fontId="0" fillId="0" borderId="22" xfId="0" applyFill="1" applyBorder="1" applyAlignment="1">
      <alignment/>
    </xf>
    <xf numFmtId="0" fontId="0" fillId="2" borderId="72" xfId="0" applyFill="1" applyBorder="1" applyAlignment="1">
      <alignment/>
    </xf>
    <xf numFmtId="0" fontId="0" fillId="0" borderId="31" xfId="0" applyBorder="1" applyAlignment="1">
      <alignment/>
    </xf>
    <xf numFmtId="0" fontId="0" fillId="4" borderId="85" xfId="0" applyFill="1" applyBorder="1" applyAlignment="1">
      <alignment/>
    </xf>
    <xf numFmtId="0" fontId="0" fillId="0" borderId="35" xfId="23" applyBorder="1">
      <alignment/>
      <protection/>
    </xf>
    <xf numFmtId="0" fontId="0" fillId="0" borderId="37" xfId="23" applyBorder="1">
      <alignment/>
      <protection/>
    </xf>
    <xf numFmtId="0" fontId="0" fillId="0" borderId="51" xfId="23" applyBorder="1">
      <alignment/>
      <protection/>
    </xf>
    <xf numFmtId="0" fontId="0" fillId="4" borderId="34" xfId="0" applyFill="1" applyBorder="1" applyAlignment="1">
      <alignment/>
    </xf>
    <xf numFmtId="0" fontId="0" fillId="4" borderId="38" xfId="0" applyFill="1" applyBorder="1" applyAlignment="1">
      <alignment/>
    </xf>
    <xf numFmtId="0" fontId="0" fillId="4" borderId="39" xfId="0" applyFill="1" applyBorder="1" applyAlignment="1">
      <alignment/>
    </xf>
    <xf numFmtId="0" fontId="0" fillId="0" borderId="41" xfId="0" applyBorder="1" applyAlignment="1">
      <alignment/>
    </xf>
    <xf numFmtId="0" fontId="0" fillId="0" borderId="42" xfId="0" applyBorder="1" applyAlignment="1">
      <alignment/>
    </xf>
    <xf numFmtId="0" fontId="0" fillId="0" borderId="86" xfId="0" applyBorder="1" applyAlignment="1">
      <alignment/>
    </xf>
    <xf numFmtId="0" fontId="0" fillId="0" borderId="86" xfId="0" applyFill="1" applyBorder="1" applyAlignment="1">
      <alignment/>
    </xf>
    <xf numFmtId="0" fontId="0" fillId="0" borderId="35" xfId="21" applyBorder="1">
      <alignment/>
      <protection/>
    </xf>
    <xf numFmtId="0" fontId="0" fillId="0" borderId="37" xfId="21" applyBorder="1">
      <alignment/>
      <protection/>
    </xf>
    <xf numFmtId="0" fontId="0" fillId="0" borderId="51" xfId="21" applyBorder="1">
      <alignment/>
      <protection/>
    </xf>
    <xf numFmtId="0" fontId="0" fillId="2" borderId="87" xfId="0" applyFill="1" applyBorder="1" applyAlignment="1">
      <alignment/>
    </xf>
    <xf numFmtId="0" fontId="0" fillId="2" borderId="49" xfId="0" applyFill="1" applyBorder="1" applyAlignment="1">
      <alignment/>
    </xf>
    <xf numFmtId="0" fontId="0" fillId="4" borderId="49" xfId="0" applyFill="1" applyBorder="1" applyAlignment="1">
      <alignment/>
    </xf>
    <xf numFmtId="0" fontId="0" fillId="4" borderId="88" xfId="0" applyFill="1" applyBorder="1" applyAlignment="1">
      <alignment/>
    </xf>
    <xf numFmtId="0" fontId="0" fillId="0" borderId="89" xfId="0" applyBorder="1" applyAlignment="1">
      <alignment/>
    </xf>
    <xf numFmtId="0" fontId="0" fillId="0" borderId="90" xfId="0" applyBorder="1" applyAlignment="1">
      <alignment/>
    </xf>
    <xf numFmtId="0" fontId="0" fillId="0" borderId="91" xfId="0" applyFill="1" applyBorder="1" applyAlignment="1">
      <alignment/>
    </xf>
    <xf numFmtId="0" fontId="0" fillId="0" borderId="92" xfId="0" applyFill="1" applyBorder="1" applyAlignment="1">
      <alignment/>
    </xf>
    <xf numFmtId="0" fontId="0" fillId="0" borderId="93" xfId="21" applyBorder="1">
      <alignment/>
      <protection/>
    </xf>
    <xf numFmtId="0" fontId="0" fillId="0" borderId="94" xfId="21" applyBorder="1">
      <alignment/>
      <protection/>
    </xf>
    <xf numFmtId="0" fontId="0" fillId="0" borderId="95" xfId="21" applyBorder="1">
      <alignment/>
      <protection/>
    </xf>
    <xf numFmtId="9" fontId="0" fillId="0" borderId="6" xfId="0" applyNumberFormat="1" applyFill="1" applyBorder="1" applyAlignment="1">
      <alignment horizontal="left"/>
    </xf>
    <xf numFmtId="0" fontId="0" fillId="0" borderId="8" xfId="0" applyFill="1" applyBorder="1" applyAlignment="1">
      <alignment horizontal="left"/>
    </xf>
    <xf numFmtId="9" fontId="0" fillId="0" borderId="48" xfId="0" applyNumberFormat="1" applyBorder="1" applyAlignment="1">
      <alignment horizontal="left"/>
    </xf>
    <xf numFmtId="0" fontId="0" fillId="0" borderId="96" xfId="24" applyBorder="1">
      <alignment/>
      <protection/>
    </xf>
    <xf numFmtId="0" fontId="0" fillId="0" borderId="82" xfId="0" applyFill="1" applyBorder="1" applyAlignment="1">
      <alignment horizontal="right"/>
    </xf>
    <xf numFmtId="0" fontId="0" fillId="0" borderId="97" xfId="0" applyFill="1" applyBorder="1" applyAlignment="1">
      <alignment horizontal="right"/>
    </xf>
    <xf numFmtId="0" fontId="0" fillId="0" borderId="68" xfId="0" applyBorder="1" applyAlignment="1">
      <alignment horizontal="right"/>
    </xf>
    <xf numFmtId="0" fontId="0" fillId="0" borderId="98" xfId="0" applyBorder="1" applyAlignment="1">
      <alignment horizontal="right"/>
    </xf>
    <xf numFmtId="0" fontId="0" fillId="0" borderId="71" xfId="0" applyFill="1" applyBorder="1" applyAlignment="1">
      <alignment horizontal="right"/>
    </xf>
    <xf numFmtId="0" fontId="0" fillId="0" borderId="99" xfId="0" applyFill="1" applyBorder="1" applyAlignment="1">
      <alignment/>
    </xf>
    <xf numFmtId="0" fontId="0" fillId="0" borderId="100" xfId="0" applyFill="1" applyBorder="1" applyAlignment="1">
      <alignment/>
    </xf>
    <xf numFmtId="0" fontId="0" fillId="0" borderId="35" xfId="24" applyBorder="1">
      <alignment/>
      <protection/>
    </xf>
    <xf numFmtId="0" fontId="0" fillId="0" borderId="101" xfId="24" applyBorder="1">
      <alignment/>
      <protection/>
    </xf>
    <xf numFmtId="0" fontId="0" fillId="0" borderId="36" xfId="24" applyBorder="1">
      <alignment/>
      <protection/>
    </xf>
    <xf numFmtId="0" fontId="0" fillId="0" borderId="37" xfId="24" applyBorder="1">
      <alignment/>
      <protection/>
    </xf>
    <xf numFmtId="0" fontId="0" fillId="0" borderId="38" xfId="24" applyBorder="1">
      <alignment/>
      <protection/>
    </xf>
    <xf numFmtId="0" fontId="0" fillId="0" borderId="51" xfId="24" applyBorder="1">
      <alignment/>
      <protection/>
    </xf>
    <xf numFmtId="0" fontId="0" fillId="0" borderId="102" xfId="24" applyBorder="1">
      <alignment/>
      <protection/>
    </xf>
    <xf numFmtId="0" fontId="0" fillId="0" borderId="39" xfId="24" applyBorder="1">
      <alignment/>
      <protection/>
    </xf>
    <xf numFmtId="0" fontId="0" fillId="0" borderId="40" xfId="0" applyBorder="1" applyAlignment="1">
      <alignment/>
    </xf>
    <xf numFmtId="0" fontId="0" fillId="0" borderId="103" xfId="0" applyFill="1" applyBorder="1" applyAlignment="1">
      <alignment horizontal="right"/>
    </xf>
    <xf numFmtId="0" fontId="0" fillId="0" borderId="64" xfId="0" applyFill="1" applyBorder="1" applyAlignment="1">
      <alignment/>
    </xf>
    <xf numFmtId="0" fontId="0" fillId="0" borderId="84" xfId="0" applyBorder="1" applyAlignment="1">
      <alignment/>
    </xf>
    <xf numFmtId="0" fontId="0" fillId="0" borderId="104" xfId="0" applyBorder="1" applyAlignment="1">
      <alignment/>
    </xf>
    <xf numFmtId="0" fontId="0" fillId="0" borderId="105" xfId="0" applyFill="1" applyBorder="1" applyAlignment="1">
      <alignment/>
    </xf>
    <xf numFmtId="0" fontId="0" fillId="0" borderId="89" xfId="0" applyFill="1" applyBorder="1" applyAlignment="1">
      <alignment/>
    </xf>
    <xf numFmtId="0" fontId="0" fillId="0" borderId="90" xfId="0" applyFill="1" applyBorder="1" applyAlignment="1">
      <alignment/>
    </xf>
    <xf numFmtId="9" fontId="0" fillId="0" borderId="48" xfId="0" applyNumberFormat="1" applyBorder="1" applyAlignment="1">
      <alignment/>
    </xf>
    <xf numFmtId="0" fontId="0" fillId="0" borderId="68" xfId="0" applyFill="1" applyBorder="1" applyAlignment="1">
      <alignment horizontal="right"/>
    </xf>
    <xf numFmtId="0" fontId="0" fillId="0" borderId="98" xfId="0" applyFill="1" applyBorder="1" applyAlignment="1">
      <alignment horizontal="right"/>
    </xf>
    <xf numFmtId="0" fontId="0" fillId="0" borderId="86" xfId="0" applyFill="1" applyBorder="1" applyAlignment="1">
      <alignment horizontal="right"/>
    </xf>
    <xf numFmtId="0" fontId="0" fillId="0" borderId="106" xfId="0" applyFill="1" applyBorder="1" applyAlignment="1">
      <alignment horizontal="right"/>
    </xf>
    <xf numFmtId="0" fontId="6" fillId="3" borderId="106" xfId="0" applyFont="1" applyFill="1" applyBorder="1" applyAlignment="1">
      <alignment horizontal="center" wrapText="1"/>
    </xf>
    <xf numFmtId="0" fontId="0" fillId="0" borderId="105" xfId="0" applyBorder="1" applyAlignment="1">
      <alignment/>
    </xf>
    <xf numFmtId="0" fontId="0" fillId="0" borderId="107" xfId="0" applyBorder="1" applyAlignment="1">
      <alignment/>
    </xf>
    <xf numFmtId="0" fontId="0" fillId="0" borderId="69" xfId="0" applyFill="1" applyBorder="1" applyAlignment="1">
      <alignment horizontal="right"/>
    </xf>
    <xf numFmtId="0" fontId="0" fillId="0" borderId="64" xfId="0" applyBorder="1" applyAlignment="1">
      <alignment horizontal="center" vertical="center"/>
    </xf>
    <xf numFmtId="0" fontId="0" fillId="0" borderId="108" xfId="0" applyBorder="1" applyAlignment="1">
      <alignment/>
    </xf>
    <xf numFmtId="0" fontId="0" fillId="0" borderId="68" xfId="24" applyBorder="1">
      <alignment/>
      <protection/>
    </xf>
    <xf numFmtId="0" fontId="0" fillId="0" borderId="82" xfId="0" applyBorder="1" applyAlignment="1">
      <alignment horizontal="right"/>
    </xf>
    <xf numFmtId="0" fontId="0" fillId="0" borderId="81" xfId="0" applyBorder="1" applyAlignment="1">
      <alignment/>
    </xf>
    <xf numFmtId="0" fontId="0" fillId="0" borderId="109" xfId="0" applyBorder="1" applyAlignment="1">
      <alignment/>
    </xf>
    <xf numFmtId="0" fontId="0" fillId="0" borderId="68" xfId="0" applyFill="1" applyBorder="1" applyAlignment="1">
      <alignment/>
    </xf>
    <xf numFmtId="0" fontId="0" fillId="0" borderId="69" xfId="0" applyFill="1" applyBorder="1" applyAlignment="1">
      <alignment/>
    </xf>
    <xf numFmtId="0" fontId="0" fillId="0" borderId="40" xfId="21" applyBorder="1">
      <alignment/>
      <protection/>
    </xf>
    <xf numFmtId="0" fontId="0" fillId="0" borderId="41" xfId="21" applyBorder="1">
      <alignment/>
      <protection/>
    </xf>
    <xf numFmtId="0" fontId="0" fillId="0" borderId="42" xfId="21" applyBorder="1">
      <alignment/>
      <protection/>
    </xf>
    <xf numFmtId="0" fontId="0" fillId="0" borderId="7" xfId="0" applyFont="1" applyFill="1" applyBorder="1" applyAlignment="1">
      <alignment horizontal="left" vertical="center"/>
    </xf>
    <xf numFmtId="0" fontId="0" fillId="0" borderId="7" xfId="0" applyFont="1" applyBorder="1" applyAlignment="1">
      <alignment horizontal="left" vertical="center"/>
    </xf>
    <xf numFmtId="0" fontId="0" fillId="0" borderId="44" xfId="0" applyFont="1" applyFill="1" applyBorder="1" applyAlignment="1">
      <alignment horizontal="left" vertical="center"/>
    </xf>
    <xf numFmtId="0" fontId="0" fillId="0" borderId="35" xfId="0" applyBorder="1" applyAlignment="1">
      <alignment/>
    </xf>
    <xf numFmtId="0" fontId="0" fillId="0" borderId="87" xfId="0" applyFill="1" applyBorder="1" applyAlignment="1">
      <alignment/>
    </xf>
    <xf numFmtId="0" fontId="0" fillId="0" borderId="49" xfId="0" applyFill="1" applyBorder="1" applyAlignment="1">
      <alignment/>
    </xf>
    <xf numFmtId="0" fontId="0" fillId="0" borderId="88" xfId="0" applyFill="1" applyBorder="1" applyAlignment="1">
      <alignment/>
    </xf>
    <xf numFmtId="0" fontId="0" fillId="0" borderId="105" xfId="21" applyBorder="1">
      <alignment/>
      <protection/>
    </xf>
    <xf numFmtId="0" fontId="0" fillId="0" borderId="89" xfId="21" applyBorder="1">
      <alignment/>
      <protection/>
    </xf>
    <xf numFmtId="0" fontId="0" fillId="0" borderId="90" xfId="21" applyBorder="1">
      <alignment/>
      <protection/>
    </xf>
    <xf numFmtId="9" fontId="0" fillId="0" borderId="5" xfId="0" applyNumberFormat="1" applyFill="1" applyBorder="1" applyAlignment="1">
      <alignment/>
    </xf>
    <xf numFmtId="0" fontId="0" fillId="0" borderId="9" xfId="0" applyFill="1" applyBorder="1" applyAlignment="1">
      <alignment/>
    </xf>
    <xf numFmtId="0" fontId="0" fillId="0" borderId="110" xfId="0" applyFill="1" applyBorder="1" applyAlignment="1">
      <alignment/>
    </xf>
    <xf numFmtId="0" fontId="0" fillId="0" borderId="111" xfId="0" applyFill="1" applyBorder="1" applyAlignment="1">
      <alignment/>
    </xf>
    <xf numFmtId="0" fontId="0" fillId="0" borderId="112" xfId="0" applyFont="1" applyFill="1" applyBorder="1" applyAlignment="1">
      <alignment horizontal="center" vertical="center"/>
    </xf>
    <xf numFmtId="0" fontId="0" fillId="0" borderId="94" xfId="0" applyBorder="1" applyAlignment="1">
      <alignment/>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Fill="1" applyBorder="1" applyAlignment="1">
      <alignment horizontal="center" vertical="center"/>
    </xf>
    <xf numFmtId="0" fontId="0" fillId="0" borderId="114" xfId="0" applyBorder="1" applyAlignment="1">
      <alignment/>
    </xf>
    <xf numFmtId="0" fontId="0" fillId="0" borderId="115" xfId="0" applyFont="1" applyFill="1" applyBorder="1" applyAlignment="1">
      <alignment horizontal="center" vertical="center"/>
    </xf>
    <xf numFmtId="0" fontId="0" fillId="0" borderId="116" xfId="0" applyFill="1" applyBorder="1" applyAlignment="1">
      <alignment horizontal="right"/>
    </xf>
    <xf numFmtId="0" fontId="0" fillId="0" borderId="93" xfId="0" applyBorder="1" applyAlignment="1">
      <alignment/>
    </xf>
    <xf numFmtId="0" fontId="0" fillId="0" borderId="95" xfId="0" applyBorder="1" applyAlignment="1">
      <alignment/>
    </xf>
    <xf numFmtId="0" fontId="0" fillId="0" borderId="35" xfId="22" applyBorder="1">
      <alignment/>
      <protection/>
    </xf>
    <xf numFmtId="0" fontId="0" fillId="0" borderId="37" xfId="22" applyBorder="1">
      <alignment/>
      <protection/>
    </xf>
    <xf numFmtId="0" fontId="0" fillId="0" borderId="51" xfId="22" applyBorder="1">
      <alignment/>
      <protection/>
    </xf>
    <xf numFmtId="0" fontId="0" fillId="0" borderId="0" xfId="25">
      <alignment/>
      <protection/>
    </xf>
    <xf numFmtId="0" fontId="0" fillId="0" borderId="0" xfId="25" applyFont="1" applyAlignment="1">
      <alignment horizontal="justify"/>
      <protection/>
    </xf>
    <xf numFmtId="0" fontId="16" fillId="0" borderId="0" xfId="0" applyFont="1" applyAlignment="1">
      <alignment horizontal="center"/>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justify"/>
    </xf>
    <xf numFmtId="0" fontId="0" fillId="0" borderId="0" xfId="0" applyAlignment="1">
      <alignment horizontal="justify"/>
    </xf>
    <xf numFmtId="0" fontId="0" fillId="0" borderId="0" xfId="0" applyFont="1" applyAlignment="1">
      <alignment horizontal="justify"/>
    </xf>
    <xf numFmtId="0" fontId="2" fillId="0" borderId="0" xfId="0" applyFont="1" applyAlignment="1">
      <alignment horizontal="justify"/>
    </xf>
    <xf numFmtId="0" fontId="14" fillId="0" borderId="0" xfId="0" applyFont="1" applyAlignment="1">
      <alignment/>
    </xf>
    <xf numFmtId="0" fontId="2" fillId="0" borderId="0" xfId="0" applyFont="1" applyAlignment="1">
      <alignment/>
    </xf>
    <xf numFmtId="0" fontId="1" fillId="0" borderId="0" xfId="0" applyFont="1" applyAlignment="1">
      <alignment horizontal="justify"/>
    </xf>
    <xf numFmtId="0" fontId="0" fillId="0" borderId="80" xfId="0" applyFill="1" applyBorder="1" applyAlignment="1">
      <alignment horizontal="left" wrapText="1"/>
    </xf>
    <xf numFmtId="0" fontId="0" fillId="0" borderId="71" xfId="0" applyFill="1" applyBorder="1" applyAlignment="1">
      <alignment horizontal="left" wrapText="1"/>
    </xf>
    <xf numFmtId="0" fontId="6" fillId="3" borderId="23" xfId="0" applyFont="1" applyFill="1" applyBorder="1" applyAlignment="1">
      <alignment horizontal="center" wrapText="1"/>
    </xf>
    <xf numFmtId="0" fontId="6" fillId="3" borderId="28" xfId="0" applyFont="1" applyFill="1" applyBorder="1" applyAlignment="1">
      <alignment horizontal="center" wrapText="1"/>
    </xf>
    <xf numFmtId="0" fontId="2" fillId="0" borderId="0" xfId="0" applyFont="1" applyBorder="1" applyAlignment="1">
      <alignment horizontal="center" vertical="center" wrapText="1"/>
    </xf>
    <xf numFmtId="0" fontId="6" fillId="3" borderId="79" xfId="0" applyFont="1" applyFill="1" applyBorder="1" applyAlignment="1">
      <alignment horizontal="center" wrapText="1"/>
    </xf>
    <xf numFmtId="0" fontId="6" fillId="3" borderId="71" xfId="0" applyFont="1" applyFill="1" applyBorder="1" applyAlignment="1">
      <alignment horizontal="center" wrapText="1"/>
    </xf>
    <xf numFmtId="0" fontId="2" fillId="0" borderId="25" xfId="0" applyFont="1" applyBorder="1" applyAlignment="1">
      <alignment horizontal="center" vertical="center" wrapText="1"/>
    </xf>
    <xf numFmtId="0" fontId="0" fillId="0" borderId="25" xfId="0" applyBorder="1" applyAlignment="1">
      <alignment horizontal="center" wrapText="1"/>
    </xf>
    <xf numFmtId="0" fontId="6" fillId="3" borderId="74" xfId="0" applyFont="1" applyFill="1" applyBorder="1" applyAlignment="1">
      <alignment horizontal="center" wrapText="1"/>
    </xf>
    <xf numFmtId="0" fontId="2" fillId="0" borderId="25" xfId="0" applyFont="1" applyBorder="1" applyAlignment="1">
      <alignment horizontal="center" vertical="center"/>
    </xf>
    <xf numFmtId="0" fontId="6" fillId="3" borderId="117" xfId="0" applyFont="1" applyFill="1" applyBorder="1" applyAlignment="1">
      <alignment horizontal="center" wrapText="1"/>
    </xf>
    <xf numFmtId="0" fontId="7" fillId="3" borderId="79"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71" xfId="0" applyFont="1" applyFill="1" applyBorder="1" applyAlignment="1">
      <alignment horizontal="center" vertical="center" wrapText="1"/>
    </xf>
    <xf numFmtId="0" fontId="6" fillId="3" borderId="118" xfId="0" applyFont="1" applyFill="1" applyBorder="1" applyAlignment="1">
      <alignment horizontal="center" vertical="center" wrapText="1"/>
    </xf>
    <xf numFmtId="0" fontId="6" fillId="3" borderId="119"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6" fillId="3" borderId="120" xfId="0" applyFont="1" applyFill="1" applyBorder="1" applyAlignment="1">
      <alignment horizontal="center" vertical="center" wrapText="1"/>
    </xf>
  </cellXfs>
  <cellStyles count="13">
    <cellStyle name="Normal" xfId="0"/>
    <cellStyle name="Hyperlink" xfId="15"/>
    <cellStyle name="Followed Hyperlink" xfId="16"/>
    <cellStyle name="Comma" xfId="17"/>
    <cellStyle name="Comma [0]" xfId="18"/>
    <cellStyle name="Currency" xfId="19"/>
    <cellStyle name="Currency [0]" xfId="20"/>
    <cellStyle name="Normal_Critères d'exemption" xfId="21"/>
    <cellStyle name="Normal_Etat et objectif des ME sout." xfId="22"/>
    <cellStyle name="Normal_Etat et objectif des ME surface" xfId="23"/>
    <cellStyle name="Normal_ME - Zones protégées" xfId="24"/>
    <cellStyle name="Normal_mise_en_page_excel"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590550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33400"/>
        </a:xfrm>
        <a:prstGeom prst="rect">
          <a:avLst/>
        </a:prstGeom>
        <a:noFill/>
        <a:ln w="9525" cmpd="sng">
          <a:noFill/>
        </a:ln>
      </xdr:spPr>
    </xdr:pic>
    <xdr:clientData/>
  </xdr:twoCellAnchor>
  <xdr:twoCellAnchor editAs="oneCell">
    <xdr:from>
      <xdr:col>7</xdr:col>
      <xdr:colOff>76200</xdr:colOff>
      <xdr:row>0</xdr:row>
      <xdr:rowOff>85725</xdr:rowOff>
    </xdr:from>
    <xdr:to>
      <xdr:col>7</xdr:col>
      <xdr:colOff>590550</xdr:colOff>
      <xdr:row>0</xdr:row>
      <xdr:rowOff>714375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354175" y="85725"/>
          <a:ext cx="514350" cy="628650"/>
        </a:xfrm>
        <a:prstGeom prst="rect">
          <a:avLst/>
        </a:prstGeom>
        <a:noFill/>
        <a:ln w="9525" cmpd="sng">
          <a:noFill/>
        </a:ln>
      </xdr:spPr>
    </xdr:pic>
    <xdr:clientData/>
  </xdr:twoCellAnchor>
  <xdr:twoCellAnchor editAs="oneCell">
    <xdr:from>
      <xdr:col>7</xdr:col>
      <xdr:colOff>723900</xdr:colOff>
      <xdr:row>0</xdr:row>
      <xdr:rowOff>323850</xdr:rowOff>
    </xdr:from>
    <xdr:to>
      <xdr:col>7</xdr:col>
      <xdr:colOff>1162050</xdr:colOff>
      <xdr:row>0</xdr:row>
      <xdr:rowOff>762000</xdr:rowOff>
    </xdr:to>
    <xdr:pic>
      <xdr:nvPicPr>
        <xdr:cNvPr id="3" name="Picture 3"/>
        <xdr:cNvPicPr preferRelativeResize="1">
          <a:picLocks noChangeAspect="1"/>
        </xdr:cNvPicPr>
      </xdr:nvPicPr>
      <xdr:blipFill>
        <a:blip r:embed="rId3"/>
        <a:stretch>
          <a:fillRect/>
        </a:stretch>
      </xdr:blipFill>
      <xdr:spPr>
        <a:xfrm>
          <a:off x="15001875" y="323850"/>
          <a:ext cx="438150" cy="438150"/>
        </a:xfrm>
        <a:prstGeom prst="rect">
          <a:avLst/>
        </a:prstGeom>
        <a:noFill/>
        <a:ln w="9525" cmpd="sng">
          <a:noFill/>
        </a:ln>
      </xdr:spPr>
    </xdr:pic>
    <xdr:clientData/>
  </xdr:twoCellAnchor>
  <xdr:twoCellAnchor editAs="oneCell">
    <xdr:from>
      <xdr:col>8</xdr:col>
      <xdr:colOff>114300</xdr:colOff>
      <xdr:row>0</xdr:row>
      <xdr:rowOff>95250</xdr:rowOff>
    </xdr:from>
    <xdr:to>
      <xdr:col>8</xdr:col>
      <xdr:colOff>1057275</xdr:colOff>
      <xdr:row>0</xdr:row>
      <xdr:rowOff>428625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878175" y="95250"/>
          <a:ext cx="9429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11592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376362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4820900" y="95250"/>
          <a:ext cx="9334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3944600"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4592300"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5630525" y="95250"/>
          <a:ext cx="9334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12</xdr:col>
      <xdr:colOff>76200</xdr:colOff>
      <xdr:row>0</xdr:row>
      <xdr:rowOff>85725</xdr:rowOff>
    </xdr:from>
    <xdr:to>
      <xdr:col>12</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2612350" y="85725"/>
          <a:ext cx="504825" cy="647700"/>
        </a:xfrm>
        <a:prstGeom prst="rect">
          <a:avLst/>
        </a:prstGeom>
        <a:noFill/>
        <a:ln w="9525" cmpd="sng">
          <a:noFill/>
        </a:ln>
      </xdr:spPr>
    </xdr:pic>
    <xdr:clientData/>
  </xdr:twoCellAnchor>
  <xdr:twoCellAnchor editAs="oneCell">
    <xdr:from>
      <xdr:col>12</xdr:col>
      <xdr:colOff>723900</xdr:colOff>
      <xdr:row>0</xdr:row>
      <xdr:rowOff>323850</xdr:rowOff>
    </xdr:from>
    <xdr:to>
      <xdr:col>13</xdr:col>
      <xdr:colOff>390525</xdr:colOff>
      <xdr:row>0</xdr:row>
      <xdr:rowOff>762000</xdr:rowOff>
    </xdr:to>
    <xdr:pic>
      <xdr:nvPicPr>
        <xdr:cNvPr id="3" name="Picture 3"/>
        <xdr:cNvPicPr preferRelativeResize="1">
          <a:picLocks noChangeAspect="1"/>
        </xdr:cNvPicPr>
      </xdr:nvPicPr>
      <xdr:blipFill>
        <a:blip r:embed="rId3"/>
        <a:stretch>
          <a:fillRect/>
        </a:stretch>
      </xdr:blipFill>
      <xdr:spPr>
        <a:xfrm>
          <a:off x="23260050" y="323850"/>
          <a:ext cx="428625" cy="438150"/>
        </a:xfrm>
        <a:prstGeom prst="rect">
          <a:avLst/>
        </a:prstGeom>
        <a:noFill/>
        <a:ln w="9525" cmpd="sng">
          <a:noFill/>
        </a:ln>
      </xdr:spPr>
    </xdr:pic>
    <xdr:clientData/>
  </xdr:twoCellAnchor>
  <xdr:twoCellAnchor editAs="oneCell">
    <xdr:from>
      <xdr:col>13</xdr:col>
      <xdr:colOff>114300</xdr:colOff>
      <xdr:row>0</xdr:row>
      <xdr:rowOff>95250</xdr:rowOff>
    </xdr:from>
    <xdr:to>
      <xdr:col>14</xdr:col>
      <xdr:colOff>285750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23412450" y="95250"/>
          <a:ext cx="9334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0</xdr:col>
      <xdr:colOff>1419225</xdr:colOff>
      <xdr:row>0</xdr:row>
      <xdr:rowOff>600075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 y="57150"/>
          <a:ext cx="1371600" cy="542925"/>
        </a:xfrm>
        <a:prstGeom prst="rect">
          <a:avLst/>
        </a:prstGeom>
        <a:noFill/>
        <a:ln w="9525" cmpd="sng">
          <a:noFill/>
        </a:ln>
      </xdr:spPr>
    </xdr:pic>
    <xdr:clientData/>
  </xdr:twoCellAnchor>
  <xdr:twoCellAnchor editAs="oneCell">
    <xdr:from>
      <xdr:col>8</xdr:col>
      <xdr:colOff>76200</xdr:colOff>
      <xdr:row>0</xdr:row>
      <xdr:rowOff>85725</xdr:rowOff>
    </xdr:from>
    <xdr:to>
      <xdr:col>8</xdr:col>
      <xdr:colOff>581025</xdr:colOff>
      <xdr:row>0</xdr:row>
      <xdr:rowOff>733425</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4544675" y="85725"/>
          <a:ext cx="504825" cy="647700"/>
        </a:xfrm>
        <a:prstGeom prst="rect">
          <a:avLst/>
        </a:prstGeom>
        <a:noFill/>
        <a:ln w="9525" cmpd="sng">
          <a:noFill/>
        </a:ln>
      </xdr:spPr>
    </xdr:pic>
    <xdr:clientData/>
  </xdr:twoCellAnchor>
  <xdr:twoCellAnchor editAs="oneCell">
    <xdr:from>
      <xdr:col>8</xdr:col>
      <xdr:colOff>723900</xdr:colOff>
      <xdr:row>0</xdr:row>
      <xdr:rowOff>323850</xdr:rowOff>
    </xdr:from>
    <xdr:to>
      <xdr:col>8</xdr:col>
      <xdr:colOff>1152525</xdr:colOff>
      <xdr:row>0</xdr:row>
      <xdr:rowOff>762000</xdr:rowOff>
    </xdr:to>
    <xdr:pic>
      <xdr:nvPicPr>
        <xdr:cNvPr id="3" name="Picture 3"/>
        <xdr:cNvPicPr preferRelativeResize="1">
          <a:picLocks noChangeAspect="1"/>
        </xdr:cNvPicPr>
      </xdr:nvPicPr>
      <xdr:blipFill>
        <a:blip r:embed="rId3"/>
        <a:stretch>
          <a:fillRect/>
        </a:stretch>
      </xdr:blipFill>
      <xdr:spPr>
        <a:xfrm>
          <a:off x="15192375" y="323850"/>
          <a:ext cx="428625" cy="438150"/>
        </a:xfrm>
        <a:prstGeom prst="rect">
          <a:avLst/>
        </a:prstGeom>
        <a:noFill/>
        <a:ln w="9525" cmpd="sng">
          <a:noFill/>
        </a:ln>
      </xdr:spPr>
    </xdr:pic>
    <xdr:clientData/>
  </xdr:twoCellAnchor>
  <xdr:twoCellAnchor editAs="oneCell">
    <xdr:from>
      <xdr:col>9</xdr:col>
      <xdr:colOff>114300</xdr:colOff>
      <xdr:row>0</xdr:row>
      <xdr:rowOff>95250</xdr:rowOff>
    </xdr:from>
    <xdr:to>
      <xdr:col>9</xdr:col>
      <xdr:colOff>1047750</xdr:colOff>
      <xdr:row>0</xdr:row>
      <xdr:rowOff>447675</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16335375" y="95250"/>
          <a:ext cx="9334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8"/>
    <pageSetUpPr fitToPage="1"/>
  </sheetPr>
  <dimension ref="A1:BK59"/>
  <sheetViews>
    <sheetView zoomScale="55" zoomScaleNormal="55" workbookViewId="0" topLeftCell="A19">
      <selection activeCell="M45" sqref="M45"/>
    </sheetView>
  </sheetViews>
  <sheetFormatPr defaultColWidth="11.421875" defaultRowHeight="12.75"/>
  <cols>
    <col min="1" max="1" width="44.00390625" style="0" customWidth="1"/>
    <col min="2" max="2" width="27.00390625" style="0" customWidth="1"/>
    <col min="3" max="3" width="32.8515625" style="0" bestFit="1" customWidth="1"/>
    <col min="4" max="4" width="22.28125" style="0" customWidth="1"/>
    <col min="5" max="5" width="32.8515625" style="0" bestFit="1" customWidth="1"/>
    <col min="6" max="6" width="22.28125" style="0" customWidth="1"/>
    <col min="7" max="7" width="32.8515625" style="0" bestFit="1" customWidth="1"/>
    <col min="8" max="8" width="22.28125" style="0" customWidth="1"/>
    <col min="9" max="9" width="24.421875" style="0" customWidth="1"/>
    <col min="10" max="10" width="22.57421875" style="0" customWidth="1"/>
    <col min="11" max="11" width="32.8515625" style="0" bestFit="1" customWidth="1"/>
    <col min="12" max="12" width="26.140625" style="0" customWidth="1"/>
    <col min="13" max="13" width="32.8515625" style="0" bestFit="1" customWidth="1"/>
    <col min="14" max="17" width="26.140625" style="0" customWidth="1"/>
    <col min="18" max="18" width="28.28125" style="0" customWidth="1"/>
    <col min="19" max="19" width="30.140625" style="0" customWidth="1"/>
    <col min="20" max="20" width="25.140625" style="0" customWidth="1"/>
    <col min="21" max="21" width="24.7109375" style="0" customWidth="1"/>
  </cols>
  <sheetData>
    <row r="1" spans="1:13" ht="69" customHeight="1">
      <c r="A1" s="47"/>
      <c r="B1" s="267" t="s">
        <v>139</v>
      </c>
      <c r="C1" s="267"/>
      <c r="D1" s="267"/>
      <c r="E1" s="267"/>
      <c r="F1" s="267"/>
      <c r="G1" s="267"/>
      <c r="H1" s="47"/>
      <c r="I1" s="47"/>
      <c r="J1" s="47"/>
      <c r="K1" s="47"/>
      <c r="L1" s="47"/>
      <c r="M1" s="47"/>
    </row>
    <row r="2" spans="1:18" ht="12.75" customHeight="1">
      <c r="A2" s="48">
        <v>40875</v>
      </c>
      <c r="B2" s="106"/>
      <c r="C2" s="106"/>
      <c r="D2" s="107" t="s">
        <v>123</v>
      </c>
      <c r="E2" s="106"/>
      <c r="F2" s="106"/>
      <c r="G2" s="106"/>
      <c r="H2" s="49"/>
      <c r="I2" s="49"/>
      <c r="J2" s="49"/>
      <c r="K2" s="49"/>
      <c r="L2" s="49"/>
      <c r="M2" s="49"/>
      <c r="N2" s="49"/>
      <c r="O2" s="49"/>
      <c r="P2" s="49"/>
      <c r="Q2" s="49"/>
      <c r="R2" s="49"/>
    </row>
    <row r="4" spans="1:3" ht="12.75">
      <c r="A4" s="1"/>
      <c r="B4" s="1"/>
      <c r="C4" s="1"/>
    </row>
    <row r="5" spans="1:3" ht="12.75">
      <c r="A5" s="1"/>
      <c r="B5" s="1"/>
      <c r="C5" s="1"/>
    </row>
    <row r="6" spans="1:3" ht="12.75">
      <c r="A6" s="2" t="s">
        <v>0</v>
      </c>
      <c r="B6" s="1"/>
      <c r="C6" s="1"/>
    </row>
    <row r="7" spans="1:3" ht="12.75">
      <c r="A7" s="2" t="s">
        <v>1</v>
      </c>
      <c r="B7" s="1"/>
      <c r="C7" s="1"/>
    </row>
    <row r="8" spans="1:3" ht="12.75">
      <c r="A8" s="2" t="s">
        <v>2</v>
      </c>
      <c r="B8" s="1"/>
      <c r="C8" s="1"/>
    </row>
    <row r="9" spans="1:3" ht="12.75">
      <c r="A9" s="2" t="s">
        <v>3</v>
      </c>
      <c r="B9" s="1"/>
      <c r="C9" s="1"/>
    </row>
    <row r="10" spans="1:3" ht="12.75">
      <c r="A10" s="2" t="s">
        <v>4</v>
      </c>
      <c r="B10" s="1"/>
      <c r="C10" s="1"/>
    </row>
    <row r="11" spans="1:3" ht="12.75">
      <c r="A11" s="2" t="s">
        <v>5</v>
      </c>
      <c r="B11" s="1"/>
      <c r="C11" s="1"/>
    </row>
    <row r="12" spans="1:3" ht="12.75">
      <c r="A12" s="2" t="s">
        <v>6</v>
      </c>
      <c r="B12" s="1"/>
      <c r="C12" s="1"/>
    </row>
    <row r="13" spans="1:3" ht="13.5" thickBot="1">
      <c r="A13" s="1"/>
      <c r="B13" s="1"/>
      <c r="C13" s="1"/>
    </row>
    <row r="14" spans="1:3" ht="13.5" thickBot="1">
      <c r="A14" s="109" t="s">
        <v>7</v>
      </c>
      <c r="B14" s="1"/>
      <c r="C14" s="1"/>
    </row>
    <row r="15" ht="13.5" thickBot="1"/>
    <row r="16" spans="2:19" ht="13.5" thickBot="1">
      <c r="B16" s="265" t="s">
        <v>8</v>
      </c>
      <c r="C16" s="266"/>
      <c r="D16" s="265" t="s">
        <v>9</v>
      </c>
      <c r="E16" s="266"/>
      <c r="F16" s="265" t="s">
        <v>10</v>
      </c>
      <c r="G16" s="266"/>
      <c r="H16" s="265" t="s">
        <v>11</v>
      </c>
      <c r="I16" s="266"/>
      <c r="J16" s="265" t="s">
        <v>12</v>
      </c>
      <c r="K16" s="266"/>
      <c r="L16" s="265" t="s">
        <v>13</v>
      </c>
      <c r="M16" s="266"/>
      <c r="N16" s="265" t="s">
        <v>14</v>
      </c>
      <c r="O16" s="266"/>
      <c r="P16" s="268" t="s">
        <v>15</v>
      </c>
      <c r="Q16" s="269"/>
      <c r="R16" s="268" t="s">
        <v>16</v>
      </c>
      <c r="S16" s="269"/>
    </row>
    <row r="17" spans="1:19" ht="39" thickBot="1">
      <c r="A17" s="3"/>
      <c r="B17" s="112" t="s">
        <v>17</v>
      </c>
      <c r="C17" s="113" t="s">
        <v>18</v>
      </c>
      <c r="D17" s="116" t="s">
        <v>17</v>
      </c>
      <c r="E17" s="116" t="s">
        <v>18</v>
      </c>
      <c r="F17" s="116" t="s">
        <v>17</v>
      </c>
      <c r="G17" s="116" t="s">
        <v>18</v>
      </c>
      <c r="H17" s="116" t="s">
        <v>17</v>
      </c>
      <c r="I17" s="116" t="s">
        <v>18</v>
      </c>
      <c r="J17" s="116" t="s">
        <v>17</v>
      </c>
      <c r="K17" s="116" t="s">
        <v>18</v>
      </c>
      <c r="L17" s="116" t="s">
        <v>17</v>
      </c>
      <c r="M17" s="116" t="s">
        <v>18</v>
      </c>
      <c r="N17" s="116" t="s">
        <v>17</v>
      </c>
      <c r="O17" s="116" t="s">
        <v>18</v>
      </c>
      <c r="P17" s="116" t="s">
        <v>17</v>
      </c>
      <c r="Q17" s="116" t="s">
        <v>18</v>
      </c>
      <c r="R17" s="111" t="s">
        <v>17</v>
      </c>
      <c r="S17" s="111" t="s">
        <v>18</v>
      </c>
    </row>
    <row r="18" spans="1:19" ht="24.75" customHeight="1">
      <c r="A18" s="4" t="s">
        <v>19</v>
      </c>
      <c r="B18" s="153">
        <v>53</v>
      </c>
      <c r="C18" s="75" t="str">
        <f aca="true" t="shared" si="0" ref="C18:C27">ROUND(((100*B18)/1750),2)&amp;" %"</f>
        <v>3,03 %</v>
      </c>
      <c r="D18" s="153">
        <v>0</v>
      </c>
      <c r="E18" s="117" t="str">
        <f aca="true" t="shared" si="1" ref="E18:E26">ROUND(((100*D18)/1750),2)&amp;" %"</f>
        <v>0 %</v>
      </c>
      <c r="F18" s="153">
        <v>0</v>
      </c>
      <c r="G18" s="117" t="str">
        <f aca="true" t="shared" si="2" ref="G18:G26">ROUND(((100*F18)/1750),2)&amp;" %"</f>
        <v>0 %</v>
      </c>
      <c r="H18" s="153">
        <v>0</v>
      </c>
      <c r="I18" s="117"/>
      <c r="J18" s="153">
        <v>0</v>
      </c>
      <c r="K18" s="117"/>
      <c r="L18" s="153">
        <v>0</v>
      </c>
      <c r="M18" s="117"/>
      <c r="N18" s="153">
        <v>0</v>
      </c>
      <c r="O18" s="166"/>
      <c r="P18" s="153">
        <v>0</v>
      </c>
      <c r="Q18" s="117"/>
      <c r="R18" s="122">
        <f>SUM(B18:Q18)</f>
        <v>53</v>
      </c>
      <c r="S18" s="122" t="str">
        <f aca="true" t="shared" si="3" ref="S18:S30">ROUND(((100*R18)/1750),2)&amp;" %"</f>
        <v>3,03 %</v>
      </c>
    </row>
    <row r="19" spans="1:19" ht="25.5" customHeight="1">
      <c r="A19" s="8" t="s">
        <v>20</v>
      </c>
      <c r="B19" s="154">
        <v>430</v>
      </c>
      <c r="C19" s="76" t="str">
        <f t="shared" si="0"/>
        <v>24,57 %</v>
      </c>
      <c r="D19" s="154">
        <v>0</v>
      </c>
      <c r="E19" s="114" t="str">
        <f t="shared" si="1"/>
        <v>0 %</v>
      </c>
      <c r="F19" s="154">
        <v>0</v>
      </c>
      <c r="G19" s="114" t="str">
        <f t="shared" si="2"/>
        <v>0 %</v>
      </c>
      <c r="H19" s="154">
        <v>0</v>
      </c>
      <c r="I19" s="114"/>
      <c r="J19" s="154">
        <v>0</v>
      </c>
      <c r="K19" s="114"/>
      <c r="L19" s="154">
        <v>0</v>
      </c>
      <c r="M19" s="114"/>
      <c r="N19" s="154">
        <v>0</v>
      </c>
      <c r="O19" s="167"/>
      <c r="P19" s="154">
        <v>0</v>
      </c>
      <c r="Q19" s="114"/>
      <c r="R19" s="217">
        <f>SUM(B19:Q19)</f>
        <v>430</v>
      </c>
      <c r="S19" s="123" t="str">
        <f t="shared" si="3"/>
        <v>24,57 %</v>
      </c>
    </row>
    <row r="20" spans="1:19" ht="25.5" customHeight="1">
      <c r="A20" s="8" t="s">
        <v>21</v>
      </c>
      <c r="B20" s="154">
        <v>551</v>
      </c>
      <c r="C20" s="76" t="str">
        <f t="shared" si="0"/>
        <v>31,49 %</v>
      </c>
      <c r="D20" s="154">
        <v>179</v>
      </c>
      <c r="E20" s="63" t="str">
        <f t="shared" si="1"/>
        <v>10,23 %</v>
      </c>
      <c r="F20" s="154">
        <v>34</v>
      </c>
      <c r="G20" s="63" t="str">
        <f t="shared" si="2"/>
        <v>1,94 %</v>
      </c>
      <c r="H20" s="154">
        <v>0</v>
      </c>
      <c r="I20" s="76" t="str">
        <f aca="true" t="shared" si="4" ref="I20:I30">ROUND(((100*H20)/1750),2)&amp;" %"</f>
        <v>0 %</v>
      </c>
      <c r="J20" s="154">
        <v>0</v>
      </c>
      <c r="K20" s="114"/>
      <c r="L20" s="154">
        <v>0</v>
      </c>
      <c r="M20" s="114"/>
      <c r="N20" s="154">
        <v>0</v>
      </c>
      <c r="O20" s="167"/>
      <c r="P20" s="154">
        <v>0</v>
      </c>
      <c r="Q20" s="114"/>
      <c r="R20" s="217">
        <f>SUM(B20:Q20)</f>
        <v>764</v>
      </c>
      <c r="S20" s="123" t="str">
        <f t="shared" si="3"/>
        <v>43,66 %</v>
      </c>
    </row>
    <row r="21" spans="1:19" ht="24.75" customHeight="1">
      <c r="A21" s="8" t="s">
        <v>22</v>
      </c>
      <c r="B21" s="154">
        <v>88</v>
      </c>
      <c r="C21" s="76" t="str">
        <f t="shared" si="0"/>
        <v>5,03 %</v>
      </c>
      <c r="D21" s="154">
        <v>175</v>
      </c>
      <c r="E21" s="63" t="str">
        <f t="shared" si="1"/>
        <v>10 %</v>
      </c>
      <c r="F21" s="154">
        <v>16</v>
      </c>
      <c r="G21" s="63" t="str">
        <f t="shared" si="2"/>
        <v>0,91 %</v>
      </c>
      <c r="H21" s="154">
        <v>0</v>
      </c>
      <c r="I21" s="76" t="str">
        <f t="shared" si="4"/>
        <v>0 %</v>
      </c>
      <c r="J21" s="154">
        <v>0</v>
      </c>
      <c r="K21" s="114"/>
      <c r="L21" s="154">
        <v>0</v>
      </c>
      <c r="M21" s="114"/>
      <c r="N21" s="154">
        <v>0</v>
      </c>
      <c r="O21" s="167"/>
      <c r="P21" s="154">
        <v>0</v>
      </c>
      <c r="Q21" s="114"/>
      <c r="R21" s="217">
        <f aca="true" t="shared" si="5" ref="R21:R29">SUM(B21:Q21)</f>
        <v>279</v>
      </c>
      <c r="S21" s="123" t="str">
        <f t="shared" si="3"/>
        <v>15,94 %</v>
      </c>
    </row>
    <row r="22" spans="1:19" ht="25.5" customHeight="1">
      <c r="A22" s="8" t="s">
        <v>23</v>
      </c>
      <c r="B22" s="154">
        <v>14</v>
      </c>
      <c r="C22" s="76" t="str">
        <f t="shared" si="0"/>
        <v>0,8 %</v>
      </c>
      <c r="D22" s="154">
        <v>70</v>
      </c>
      <c r="E22" s="63" t="str">
        <f t="shared" si="1"/>
        <v>4 %</v>
      </c>
      <c r="F22" s="154">
        <v>7</v>
      </c>
      <c r="G22" s="63" t="str">
        <f t="shared" si="2"/>
        <v>0,4 %</v>
      </c>
      <c r="H22" s="154">
        <v>0</v>
      </c>
      <c r="I22" s="76" t="str">
        <f t="shared" si="4"/>
        <v>0 %</v>
      </c>
      <c r="J22" s="154">
        <v>0</v>
      </c>
      <c r="K22" s="114"/>
      <c r="L22" s="154">
        <v>0</v>
      </c>
      <c r="M22" s="114"/>
      <c r="N22" s="154">
        <v>0</v>
      </c>
      <c r="O22" s="167"/>
      <c r="P22" s="154">
        <v>0</v>
      </c>
      <c r="Q22" s="114"/>
      <c r="R22" s="217">
        <f t="shared" si="5"/>
        <v>91</v>
      </c>
      <c r="S22" s="123" t="str">
        <f t="shared" si="3"/>
        <v>5,2 %</v>
      </c>
    </row>
    <row r="23" spans="1:19" s="17" customFormat="1" ht="25.5" customHeight="1">
      <c r="A23" s="14" t="s">
        <v>28</v>
      </c>
      <c r="B23" s="154">
        <v>3</v>
      </c>
      <c r="C23" s="76" t="str">
        <f t="shared" si="0"/>
        <v>0,17 %</v>
      </c>
      <c r="D23" s="154">
        <v>8</v>
      </c>
      <c r="E23" s="63" t="str">
        <f t="shared" si="1"/>
        <v>0,46 %</v>
      </c>
      <c r="F23" s="154">
        <v>2</v>
      </c>
      <c r="G23" s="63" t="str">
        <f t="shared" si="2"/>
        <v>0,11 %</v>
      </c>
      <c r="H23" s="154">
        <v>0</v>
      </c>
      <c r="I23" s="76" t="str">
        <f t="shared" si="4"/>
        <v>0 %</v>
      </c>
      <c r="J23" s="154">
        <v>0</v>
      </c>
      <c r="K23" s="114" t="str">
        <f aca="true" t="shared" si="6" ref="K23:K30">ROUND(((100*J23)/1750),2)&amp;" %"</f>
        <v>0 %</v>
      </c>
      <c r="L23" s="154">
        <v>0</v>
      </c>
      <c r="M23" s="114" t="str">
        <f aca="true" t="shared" si="7" ref="M23:M30">ROUND(((100*L23)/1750),2)&amp;" %"</f>
        <v>0 %</v>
      </c>
      <c r="N23" s="154">
        <v>0</v>
      </c>
      <c r="O23" s="167" t="str">
        <f aca="true" t="shared" si="8" ref="O23:O30">ROUND(((100*N23)/1750),2)&amp;" %"</f>
        <v>0 %</v>
      </c>
      <c r="P23" s="154">
        <v>0</v>
      </c>
      <c r="Q23" s="114" t="str">
        <f aca="true" t="shared" si="9" ref="Q23:Q30">ROUND(((100*P23)/1750),2)&amp;" %"</f>
        <v>0 %</v>
      </c>
      <c r="R23" s="217">
        <f>SUM(B23:Q23)</f>
        <v>13</v>
      </c>
      <c r="S23" s="123" t="str">
        <f t="shared" si="3"/>
        <v>0,74 %</v>
      </c>
    </row>
    <row r="24" spans="1:19" ht="25.5" customHeight="1">
      <c r="A24" s="44" t="s">
        <v>122</v>
      </c>
      <c r="B24" s="154">
        <v>0</v>
      </c>
      <c r="C24" s="76" t="str">
        <f t="shared" si="0"/>
        <v>0 %</v>
      </c>
      <c r="D24" s="154">
        <v>0</v>
      </c>
      <c r="E24" s="114" t="str">
        <f t="shared" si="1"/>
        <v>0 %</v>
      </c>
      <c r="F24" s="154">
        <v>0</v>
      </c>
      <c r="G24" s="114" t="str">
        <f t="shared" si="2"/>
        <v>0 %</v>
      </c>
      <c r="H24" s="154">
        <v>0</v>
      </c>
      <c r="I24" s="114" t="str">
        <f t="shared" si="4"/>
        <v>0 %</v>
      </c>
      <c r="J24" s="154">
        <v>1</v>
      </c>
      <c r="K24" s="157" t="str">
        <f t="shared" si="6"/>
        <v>0,06 %</v>
      </c>
      <c r="L24" s="154">
        <v>0</v>
      </c>
      <c r="M24" s="157" t="str">
        <f t="shared" si="7"/>
        <v>0 %</v>
      </c>
      <c r="N24" s="154">
        <v>0</v>
      </c>
      <c r="O24" s="168" t="str">
        <f t="shared" si="8"/>
        <v>0 %</v>
      </c>
      <c r="P24" s="154">
        <v>0</v>
      </c>
      <c r="Q24" s="157" t="str">
        <f t="shared" si="9"/>
        <v>0 %</v>
      </c>
      <c r="R24" s="217">
        <f t="shared" si="5"/>
        <v>1</v>
      </c>
      <c r="S24" s="123" t="str">
        <f t="shared" si="3"/>
        <v>0,06 %</v>
      </c>
    </row>
    <row r="25" spans="1:19" ht="25.5" customHeight="1">
      <c r="A25" s="8" t="s">
        <v>24</v>
      </c>
      <c r="B25" s="154">
        <v>0</v>
      </c>
      <c r="C25" s="76" t="str">
        <f t="shared" si="0"/>
        <v>0 %</v>
      </c>
      <c r="D25" s="154">
        <v>0</v>
      </c>
      <c r="E25" s="114" t="str">
        <f t="shared" si="1"/>
        <v>0 %</v>
      </c>
      <c r="F25" s="154">
        <v>0</v>
      </c>
      <c r="G25" s="114" t="str">
        <f t="shared" si="2"/>
        <v>0 %</v>
      </c>
      <c r="H25" s="154">
        <v>0</v>
      </c>
      <c r="I25" s="114" t="str">
        <f t="shared" si="4"/>
        <v>0 %</v>
      </c>
      <c r="J25" s="154">
        <v>11</v>
      </c>
      <c r="K25" s="157" t="str">
        <f t="shared" si="6"/>
        <v>0,63 %</v>
      </c>
      <c r="L25" s="154">
        <v>0</v>
      </c>
      <c r="M25" s="157" t="str">
        <f t="shared" si="7"/>
        <v>0 %</v>
      </c>
      <c r="N25" s="154">
        <v>0</v>
      </c>
      <c r="O25" s="168" t="str">
        <f t="shared" si="8"/>
        <v>0 %</v>
      </c>
      <c r="P25" s="154">
        <v>0</v>
      </c>
      <c r="Q25" s="157" t="str">
        <f t="shared" si="9"/>
        <v>0 %</v>
      </c>
      <c r="R25" s="217">
        <f t="shared" si="5"/>
        <v>11</v>
      </c>
      <c r="S25" s="123" t="str">
        <f t="shared" si="3"/>
        <v>0,63 %</v>
      </c>
    </row>
    <row r="26" spans="1:19" ht="25.5" customHeight="1">
      <c r="A26" s="8" t="s">
        <v>25</v>
      </c>
      <c r="B26" s="154">
        <v>0</v>
      </c>
      <c r="C26" s="76" t="str">
        <f t="shared" si="0"/>
        <v>0 %</v>
      </c>
      <c r="D26" s="154">
        <v>0</v>
      </c>
      <c r="E26" s="114" t="str">
        <f t="shared" si="1"/>
        <v>0 %</v>
      </c>
      <c r="F26" s="154">
        <v>0</v>
      </c>
      <c r="G26" s="114" t="str">
        <f t="shared" si="2"/>
        <v>0 %</v>
      </c>
      <c r="H26" s="154">
        <v>0</v>
      </c>
      <c r="I26" s="114" t="str">
        <f t="shared" si="4"/>
        <v>0 %</v>
      </c>
      <c r="J26" s="154">
        <v>11</v>
      </c>
      <c r="K26" s="157" t="str">
        <f t="shared" si="6"/>
        <v>0,63 %</v>
      </c>
      <c r="L26" s="154">
        <v>10</v>
      </c>
      <c r="M26" s="157" t="str">
        <f t="shared" si="7"/>
        <v>0,57 %</v>
      </c>
      <c r="N26" s="154">
        <v>1</v>
      </c>
      <c r="O26" s="168" t="str">
        <f t="shared" si="8"/>
        <v>0,06 %</v>
      </c>
      <c r="P26" s="154">
        <v>0</v>
      </c>
      <c r="Q26" s="157" t="str">
        <f t="shared" si="9"/>
        <v>0 %</v>
      </c>
      <c r="R26" s="217">
        <f t="shared" si="5"/>
        <v>22</v>
      </c>
      <c r="S26" s="123" t="str">
        <f t="shared" si="3"/>
        <v>1,26 %</v>
      </c>
    </row>
    <row r="27" spans="1:19" ht="25.5" customHeight="1">
      <c r="A27" s="8" t="s">
        <v>26</v>
      </c>
      <c r="B27" s="154">
        <v>0</v>
      </c>
      <c r="C27" s="76" t="str">
        <f t="shared" si="0"/>
        <v>0 %</v>
      </c>
      <c r="D27" s="154">
        <v>0</v>
      </c>
      <c r="E27" s="114" t="str">
        <f>ROUND(((100*D21750)/1750),2)&amp;" %"</f>
        <v>0 %</v>
      </c>
      <c r="F27" s="154">
        <v>0</v>
      </c>
      <c r="G27" s="114" t="str">
        <f>ROUND(((100*F21750)/1750),2)&amp;" %"</f>
        <v>0 %</v>
      </c>
      <c r="H27" s="154">
        <v>0</v>
      </c>
      <c r="I27" s="114" t="str">
        <f t="shared" si="4"/>
        <v>0 %</v>
      </c>
      <c r="J27" s="154">
        <v>8</v>
      </c>
      <c r="K27" s="157" t="str">
        <f t="shared" si="6"/>
        <v>0,46 %</v>
      </c>
      <c r="L27" s="154">
        <v>18</v>
      </c>
      <c r="M27" s="157" t="str">
        <f t="shared" si="7"/>
        <v>1,03 %</v>
      </c>
      <c r="N27" s="154">
        <v>9</v>
      </c>
      <c r="O27" s="168" t="str">
        <f t="shared" si="8"/>
        <v>0,51 %</v>
      </c>
      <c r="P27" s="154">
        <v>0</v>
      </c>
      <c r="Q27" s="157" t="str">
        <f t="shared" si="9"/>
        <v>0 %</v>
      </c>
      <c r="R27" s="217">
        <f t="shared" si="5"/>
        <v>35</v>
      </c>
      <c r="S27" s="123" t="str">
        <f t="shared" si="3"/>
        <v>2 %</v>
      </c>
    </row>
    <row r="28" spans="1:19" ht="25.5" customHeight="1">
      <c r="A28" s="11" t="s">
        <v>27</v>
      </c>
      <c r="B28" s="154">
        <v>0</v>
      </c>
      <c r="C28" s="76" t="str">
        <f>ROUND(((100*B1750)/1750),2)&amp;" %"</f>
        <v>0 %</v>
      </c>
      <c r="D28" s="154">
        <v>0</v>
      </c>
      <c r="E28" s="114" t="str">
        <f>ROUND(((100*D28)/1750),2)&amp;" %"</f>
        <v>0 %</v>
      </c>
      <c r="F28" s="154">
        <v>0</v>
      </c>
      <c r="G28" s="114" t="str">
        <f>ROUND(((100*F28)/1750),2)&amp;" %"</f>
        <v>0 %</v>
      </c>
      <c r="H28" s="154">
        <v>0</v>
      </c>
      <c r="I28" s="114" t="str">
        <f t="shared" si="4"/>
        <v>0 %</v>
      </c>
      <c r="J28" s="154">
        <v>3</v>
      </c>
      <c r="K28" s="157" t="str">
        <f t="shared" si="6"/>
        <v>0,17 %</v>
      </c>
      <c r="L28" s="154">
        <v>4</v>
      </c>
      <c r="M28" s="157" t="str">
        <f t="shared" si="7"/>
        <v>0,23 %</v>
      </c>
      <c r="N28" s="154">
        <v>6</v>
      </c>
      <c r="O28" s="168" t="str">
        <f t="shared" si="8"/>
        <v>0,34 %</v>
      </c>
      <c r="P28" s="154">
        <v>0</v>
      </c>
      <c r="Q28" s="157" t="str">
        <f t="shared" si="9"/>
        <v>0 %</v>
      </c>
      <c r="R28" s="217">
        <f t="shared" si="5"/>
        <v>13</v>
      </c>
      <c r="S28" s="123" t="str">
        <f t="shared" si="3"/>
        <v>0,74 %</v>
      </c>
    </row>
    <row r="29" spans="1:19" s="104" customFormat="1" ht="25.5" customHeight="1" thickBot="1">
      <c r="A29" s="14" t="s">
        <v>29</v>
      </c>
      <c r="B29" s="155">
        <v>0</v>
      </c>
      <c r="C29" s="77" t="str">
        <f>ROUND(((100*B29)/1750),2)&amp;" %"</f>
        <v>0 %</v>
      </c>
      <c r="D29" s="155">
        <v>0</v>
      </c>
      <c r="E29" s="135" t="str">
        <f>ROUND(((100*D29)/1750),2)&amp;" %"</f>
        <v>0 %</v>
      </c>
      <c r="F29" s="155">
        <v>0</v>
      </c>
      <c r="G29" s="135" t="str">
        <f>ROUND(((100*F29)/1750),2)&amp;" %"</f>
        <v>0 %</v>
      </c>
      <c r="H29" s="155">
        <v>0</v>
      </c>
      <c r="I29" s="135" t="str">
        <f t="shared" si="4"/>
        <v>0 %</v>
      </c>
      <c r="J29" s="155">
        <v>14</v>
      </c>
      <c r="K29" s="158" t="str">
        <f t="shared" si="6"/>
        <v>0,8 %</v>
      </c>
      <c r="L29" s="155">
        <v>24</v>
      </c>
      <c r="M29" s="158" t="str">
        <f t="shared" si="7"/>
        <v>1,37 %</v>
      </c>
      <c r="N29" s="155">
        <v>0</v>
      </c>
      <c r="O29" s="169" t="str">
        <f t="shared" si="8"/>
        <v>0 %</v>
      </c>
      <c r="P29" s="155">
        <v>0</v>
      </c>
      <c r="Q29" s="158" t="str">
        <f t="shared" si="9"/>
        <v>0 %</v>
      </c>
      <c r="R29" s="218">
        <f t="shared" si="5"/>
        <v>38</v>
      </c>
      <c r="S29" s="102" t="str">
        <f t="shared" si="3"/>
        <v>2,17 %</v>
      </c>
    </row>
    <row r="30" spans="1:19" s="3" customFormat="1" ht="25.5" customHeight="1" thickBot="1">
      <c r="A30" s="18" t="s">
        <v>16</v>
      </c>
      <c r="B30" s="151">
        <f>SUM(B18:B29)</f>
        <v>1139</v>
      </c>
      <c r="C30" s="108" t="str">
        <f>ROUND(((100*B30)/1750),2)&amp;" %"</f>
        <v>65,09 %</v>
      </c>
      <c r="D30" s="151">
        <f>SUM(D18:D29)</f>
        <v>432</v>
      </c>
      <c r="E30" s="59" t="str">
        <f>ROUND(((100*D30)/1750),2)&amp;" %"</f>
        <v>24,69 %</v>
      </c>
      <c r="F30" s="151">
        <f>SUM(F18:F29)</f>
        <v>59</v>
      </c>
      <c r="G30" s="59" t="str">
        <f>ROUND(((100*F30)/1750),2)&amp;" %"</f>
        <v>3,37 %</v>
      </c>
      <c r="H30" s="151">
        <f>SUM(H20:H29)</f>
        <v>0</v>
      </c>
      <c r="I30" s="108" t="str">
        <f t="shared" si="4"/>
        <v>0 %</v>
      </c>
      <c r="J30" s="151">
        <f>SUM(J24:J29)</f>
        <v>48</v>
      </c>
      <c r="K30" s="156" t="str">
        <f t="shared" si="6"/>
        <v>2,74 %</v>
      </c>
      <c r="L30" s="151">
        <f>SUM(L24:L29)</f>
        <v>56</v>
      </c>
      <c r="M30" s="156" t="str">
        <f t="shared" si="7"/>
        <v>3,2 %</v>
      </c>
      <c r="N30" s="151">
        <f>SUM(N24:N29)</f>
        <v>16</v>
      </c>
      <c r="O30" s="156" t="str">
        <f t="shared" si="8"/>
        <v>0,91 %</v>
      </c>
      <c r="P30" s="151">
        <f>SUM(P24:P29)</f>
        <v>0</v>
      </c>
      <c r="Q30" s="152" t="str">
        <f t="shared" si="9"/>
        <v>0 %</v>
      </c>
      <c r="R30" s="198">
        <f>SUM(R18:R29)</f>
        <v>1750</v>
      </c>
      <c r="S30" s="121" t="str">
        <f t="shared" si="3"/>
        <v>100 %</v>
      </c>
    </row>
    <row r="31" ht="13.5" thickBot="1"/>
    <row r="32" ht="13.5" thickBot="1">
      <c r="A32" s="109" t="s">
        <v>30</v>
      </c>
    </row>
    <row r="33" ht="13.5" thickBot="1"/>
    <row r="34" spans="2:30" ht="13.5" thickBot="1">
      <c r="B34" s="265" t="s">
        <v>31</v>
      </c>
      <c r="C34" s="266"/>
      <c r="D34" s="265" t="s">
        <v>32</v>
      </c>
      <c r="E34" s="266"/>
      <c r="F34" s="265" t="s">
        <v>33</v>
      </c>
      <c r="G34" s="266"/>
      <c r="H34" s="265" t="s">
        <v>34</v>
      </c>
      <c r="I34" s="266"/>
      <c r="J34" s="265" t="s">
        <v>35</v>
      </c>
      <c r="K34" s="266"/>
      <c r="L34" s="265" t="s">
        <v>36</v>
      </c>
      <c r="M34" s="266"/>
      <c r="N34" s="265" t="s">
        <v>37</v>
      </c>
      <c r="O34" s="266"/>
      <c r="P34" s="268" t="s">
        <v>38</v>
      </c>
      <c r="Q34" s="269"/>
      <c r="R34" s="268" t="s">
        <v>16</v>
      </c>
      <c r="S34" s="269"/>
      <c r="T34" s="21"/>
      <c r="U34" s="21"/>
      <c r="V34" s="21"/>
      <c r="W34" s="21"/>
      <c r="X34" s="21"/>
      <c r="Y34" s="21"/>
      <c r="Z34" s="21"/>
      <c r="AA34" s="21"/>
      <c r="AB34" s="21"/>
      <c r="AC34" s="21"/>
      <c r="AD34" s="21"/>
    </row>
    <row r="35" spans="2:30" ht="28.5" customHeight="1" thickBot="1">
      <c r="B35" s="112" t="s">
        <v>17</v>
      </c>
      <c r="C35" s="113" t="s">
        <v>18</v>
      </c>
      <c r="D35" s="116" t="s">
        <v>17</v>
      </c>
      <c r="E35" s="116" t="s">
        <v>18</v>
      </c>
      <c r="F35" s="116" t="s">
        <v>17</v>
      </c>
      <c r="G35" s="116" t="s">
        <v>18</v>
      </c>
      <c r="H35" s="116" t="s">
        <v>17</v>
      </c>
      <c r="I35" s="116" t="s">
        <v>18</v>
      </c>
      <c r="J35" s="116" t="s">
        <v>17</v>
      </c>
      <c r="K35" s="116" t="s">
        <v>18</v>
      </c>
      <c r="L35" s="116" t="s">
        <v>17</v>
      </c>
      <c r="M35" s="116" t="s">
        <v>18</v>
      </c>
      <c r="N35" s="116" t="s">
        <v>17</v>
      </c>
      <c r="O35" s="116" t="s">
        <v>18</v>
      </c>
      <c r="P35" s="116" t="s">
        <v>17</v>
      </c>
      <c r="Q35" s="116" t="s">
        <v>18</v>
      </c>
      <c r="R35" s="111" t="s">
        <v>17</v>
      </c>
      <c r="S35" s="111" t="s">
        <v>18</v>
      </c>
      <c r="T35" s="21"/>
      <c r="U35" s="21"/>
      <c r="V35" s="21"/>
      <c r="W35" s="21"/>
      <c r="X35" s="21"/>
      <c r="Y35" s="21"/>
      <c r="Z35" s="21"/>
      <c r="AA35" s="21"/>
      <c r="AB35" s="21"/>
      <c r="AC35" s="21"/>
      <c r="AD35" s="21"/>
    </row>
    <row r="36" spans="1:19" ht="25.5" customHeight="1">
      <c r="A36" s="4" t="s">
        <v>39</v>
      </c>
      <c r="B36" s="43">
        <v>98</v>
      </c>
      <c r="C36" s="75" t="str">
        <f aca="true" t="shared" si="10" ref="C36:C42">ROUND(((100*B36)/1750),2)&amp;" %"</f>
        <v>5,6 %</v>
      </c>
      <c r="D36" s="43">
        <v>0</v>
      </c>
      <c r="E36" s="117" t="str">
        <f aca="true" t="shared" si="11" ref="E36:E42">ROUND(((100*D36)/1750),2)&amp;" %"</f>
        <v>0 %</v>
      </c>
      <c r="F36" s="43">
        <v>0</v>
      </c>
      <c r="G36" s="117" t="str">
        <f aca="true" t="shared" si="12" ref="G36:G42">ROUND(((100*F36)/1750),2)&amp;" %"</f>
        <v>0 %</v>
      </c>
      <c r="H36" s="43">
        <v>0</v>
      </c>
      <c r="I36" s="117" t="str">
        <f aca="true" t="shared" si="13" ref="I36:I42">ROUND(((100*H36)/1750),2)&amp;" %"</f>
        <v>0 %</v>
      </c>
      <c r="J36" s="43">
        <v>0</v>
      </c>
      <c r="K36" s="117"/>
      <c r="L36" s="43">
        <v>0</v>
      </c>
      <c r="M36" s="117"/>
      <c r="N36" s="43">
        <v>0</v>
      </c>
      <c r="O36" s="117"/>
      <c r="P36" s="43">
        <v>0</v>
      </c>
      <c r="Q36" s="117"/>
      <c r="R36" s="85">
        <f aca="true" t="shared" si="14" ref="R36:R42">SUM(B36:Q36)</f>
        <v>98</v>
      </c>
      <c r="S36" s="5" t="str">
        <f aca="true" t="shared" si="15" ref="S36:S41">ROUND(((100*R36)/1750),2)&amp;" %"</f>
        <v>5,6 %</v>
      </c>
    </row>
    <row r="37" spans="1:19" ht="25.5" customHeight="1">
      <c r="A37" s="8" t="s">
        <v>40</v>
      </c>
      <c r="B37" s="199">
        <v>627</v>
      </c>
      <c r="C37" s="76" t="str">
        <f t="shared" si="10"/>
        <v>35,83 %</v>
      </c>
      <c r="D37" s="199">
        <v>367</v>
      </c>
      <c r="E37" s="76" t="str">
        <f t="shared" si="11"/>
        <v>20,97 %</v>
      </c>
      <c r="F37" s="199">
        <v>126</v>
      </c>
      <c r="G37" s="63" t="str">
        <f t="shared" si="12"/>
        <v>7,2 %</v>
      </c>
      <c r="H37" s="199">
        <v>0</v>
      </c>
      <c r="I37" s="76" t="str">
        <f t="shared" si="13"/>
        <v>0 %</v>
      </c>
      <c r="J37" s="199">
        <v>0</v>
      </c>
      <c r="K37" s="114"/>
      <c r="L37" s="199">
        <v>0</v>
      </c>
      <c r="M37" s="114"/>
      <c r="N37" s="199">
        <v>0</v>
      </c>
      <c r="O37" s="114"/>
      <c r="P37" s="199">
        <v>0</v>
      </c>
      <c r="Q37" s="114"/>
      <c r="R37" s="85">
        <f t="shared" si="14"/>
        <v>1120</v>
      </c>
      <c r="S37" s="5" t="str">
        <f t="shared" si="15"/>
        <v>64 %</v>
      </c>
    </row>
    <row r="38" spans="1:19" ht="25.5" customHeight="1">
      <c r="A38" s="8" t="s">
        <v>43</v>
      </c>
      <c r="B38" s="199">
        <v>345</v>
      </c>
      <c r="C38" s="76" t="str">
        <f t="shared" si="10"/>
        <v>19,71 %</v>
      </c>
      <c r="D38" s="199">
        <v>66</v>
      </c>
      <c r="E38" s="76" t="str">
        <f t="shared" si="11"/>
        <v>3,77 %</v>
      </c>
      <c r="F38" s="199">
        <v>1</v>
      </c>
      <c r="G38" s="63" t="str">
        <f t="shared" si="12"/>
        <v>0,06 %</v>
      </c>
      <c r="H38" s="199">
        <v>0</v>
      </c>
      <c r="I38" s="76" t="str">
        <f t="shared" si="13"/>
        <v>0 %</v>
      </c>
      <c r="J38" s="199">
        <v>0</v>
      </c>
      <c r="K38" s="114" t="str">
        <f>ROUND(((100*J38)/1750),2)&amp;" %"</f>
        <v>0 %</v>
      </c>
      <c r="L38" s="199">
        <v>0</v>
      </c>
      <c r="M38" s="114" t="str">
        <f>ROUND(((100*L38)/1750),2)&amp;" %"</f>
        <v>0 %</v>
      </c>
      <c r="N38" s="199">
        <v>0</v>
      </c>
      <c r="O38" s="114" t="str">
        <f>ROUND(((100*N38)/1750),2)&amp;" %"</f>
        <v>0 %</v>
      </c>
      <c r="P38" s="199">
        <v>0</v>
      </c>
      <c r="Q38" s="114" t="str">
        <f>ROUND(((100*P38)/1750),2)&amp;" %"</f>
        <v>0 %</v>
      </c>
      <c r="R38" s="85">
        <f>SUM(B38:Q38)</f>
        <v>412</v>
      </c>
      <c r="S38" s="5" t="str">
        <f t="shared" si="15"/>
        <v>23,54 %</v>
      </c>
    </row>
    <row r="39" spans="1:19" ht="25.5" customHeight="1">
      <c r="A39" s="8" t="s">
        <v>41</v>
      </c>
      <c r="B39" s="199">
        <v>0</v>
      </c>
      <c r="C39" s="114" t="str">
        <f t="shared" si="10"/>
        <v>0 %</v>
      </c>
      <c r="D39" s="199">
        <v>0</v>
      </c>
      <c r="E39" s="114" t="str">
        <f t="shared" si="11"/>
        <v>0 %</v>
      </c>
      <c r="F39" s="199">
        <v>0</v>
      </c>
      <c r="G39" s="114" t="str">
        <f t="shared" si="12"/>
        <v>0 %</v>
      </c>
      <c r="H39" s="199">
        <v>0</v>
      </c>
      <c r="I39" s="114" t="str">
        <f t="shared" si="13"/>
        <v>0 %</v>
      </c>
      <c r="J39" s="199">
        <v>4</v>
      </c>
      <c r="K39" s="76" t="str">
        <f>ROUND(((100*J39)/1750),2)&amp;" %"</f>
        <v>0,23 %</v>
      </c>
      <c r="L39" s="199">
        <v>0</v>
      </c>
      <c r="M39" s="114" t="str">
        <f>ROUND(((100*L39)/1750),2)&amp;" %"</f>
        <v>0 %</v>
      </c>
      <c r="N39" s="199">
        <v>0</v>
      </c>
      <c r="O39" s="114"/>
      <c r="P39" s="199">
        <v>0</v>
      </c>
      <c r="Q39" s="114"/>
      <c r="R39" s="85">
        <f t="shared" si="14"/>
        <v>4</v>
      </c>
      <c r="S39" s="5" t="str">
        <f t="shared" si="15"/>
        <v>0,23 %</v>
      </c>
    </row>
    <row r="40" spans="1:19" ht="25.5" customHeight="1">
      <c r="A40" s="8" t="s">
        <v>42</v>
      </c>
      <c r="B40" s="199">
        <v>0</v>
      </c>
      <c r="C40" s="114" t="str">
        <f t="shared" si="10"/>
        <v>0 %</v>
      </c>
      <c r="D40" s="199">
        <v>0</v>
      </c>
      <c r="E40" s="114" t="str">
        <f t="shared" si="11"/>
        <v>0 %</v>
      </c>
      <c r="F40" s="199">
        <v>0</v>
      </c>
      <c r="G40" s="114" t="str">
        <f t="shared" si="12"/>
        <v>0 %</v>
      </c>
      <c r="H40" s="199">
        <v>0</v>
      </c>
      <c r="I40" s="114" t="str">
        <f t="shared" si="13"/>
        <v>0 %</v>
      </c>
      <c r="J40" s="199">
        <v>5</v>
      </c>
      <c r="K40" s="76" t="str">
        <f>ROUND(((100*J40)/1750),2)&amp;" %"</f>
        <v>0,29 %</v>
      </c>
      <c r="L40" s="199">
        <v>13</v>
      </c>
      <c r="M40" s="76" t="str">
        <f>ROUND(((100*L40)/1750),2)&amp;" %"</f>
        <v>0,74 %</v>
      </c>
      <c r="N40" s="199">
        <v>26</v>
      </c>
      <c r="O40" s="76" t="str">
        <f>ROUND(((100*N40)/1750),2)&amp;" %"</f>
        <v>1,49 %</v>
      </c>
      <c r="P40" s="199">
        <v>0</v>
      </c>
      <c r="Q40" s="76" t="str">
        <f>ROUND(((100*P40)/1750),2)&amp;" %"</f>
        <v>0 %</v>
      </c>
      <c r="R40" s="85">
        <f t="shared" si="14"/>
        <v>44</v>
      </c>
      <c r="S40" s="5" t="str">
        <f t="shared" si="15"/>
        <v>2,51 %</v>
      </c>
    </row>
    <row r="41" spans="1:19" ht="25.5" customHeight="1" thickBot="1">
      <c r="A41" s="11" t="s">
        <v>44</v>
      </c>
      <c r="B41" s="151">
        <v>0</v>
      </c>
      <c r="C41" s="135" t="str">
        <f t="shared" si="10"/>
        <v>0 %</v>
      </c>
      <c r="D41" s="151">
        <v>0</v>
      </c>
      <c r="E41" s="135" t="str">
        <f t="shared" si="11"/>
        <v>0 %</v>
      </c>
      <c r="F41" s="151">
        <v>0</v>
      </c>
      <c r="G41" s="135" t="str">
        <f t="shared" si="12"/>
        <v>0 %</v>
      </c>
      <c r="H41" s="151">
        <v>0</v>
      </c>
      <c r="I41" s="135" t="str">
        <f t="shared" si="13"/>
        <v>0 %</v>
      </c>
      <c r="J41" s="151">
        <v>40</v>
      </c>
      <c r="K41" s="77" t="str">
        <f>ROUND(((100*J41)/1750),2)&amp;" %"</f>
        <v>2,29 %</v>
      </c>
      <c r="L41" s="151">
        <v>32</v>
      </c>
      <c r="M41" s="77" t="str">
        <f>ROUND(((100*L41)/1750),2)&amp;" %"</f>
        <v>1,83 %</v>
      </c>
      <c r="N41" s="151">
        <v>0</v>
      </c>
      <c r="O41" s="77" t="str">
        <f>ROUND(((100*N41)/1750),2)&amp;" %"</f>
        <v>0 %</v>
      </c>
      <c r="P41" s="151">
        <v>0</v>
      </c>
      <c r="Q41" s="77" t="str">
        <f>ROUND(((100*P41)/1750),2)&amp;" %"</f>
        <v>0 %</v>
      </c>
      <c r="R41" s="85">
        <f t="shared" si="14"/>
        <v>72</v>
      </c>
      <c r="S41" s="5" t="str">
        <f t="shared" si="15"/>
        <v>4,11 %</v>
      </c>
    </row>
    <row r="42" spans="1:19" ht="25.5" customHeight="1" thickBot="1">
      <c r="A42" s="18" t="s">
        <v>16</v>
      </c>
      <c r="B42" s="118">
        <f>SUM(B36:B41)</f>
        <v>1070</v>
      </c>
      <c r="C42" s="161" t="str">
        <f t="shared" si="10"/>
        <v>61,14 %</v>
      </c>
      <c r="D42" s="118">
        <f>SUM(D36:D41)</f>
        <v>433</v>
      </c>
      <c r="E42" s="161" t="str">
        <f t="shared" si="11"/>
        <v>24,74 %</v>
      </c>
      <c r="F42" s="118">
        <f>SUM(F36:F41)</f>
        <v>127</v>
      </c>
      <c r="G42" s="162" t="str">
        <f t="shared" si="12"/>
        <v>7,26 %</v>
      </c>
      <c r="H42" s="118">
        <f>SUM(H36:H41)</f>
        <v>0</v>
      </c>
      <c r="I42" s="161" t="str">
        <f t="shared" si="13"/>
        <v>0 %</v>
      </c>
      <c r="J42" s="115">
        <f>SUM(J39:J41)</f>
        <v>49</v>
      </c>
      <c r="K42" s="79" t="str">
        <f>ROUND(((100*J42)/1750),2)&amp;" %"</f>
        <v>2,8 %</v>
      </c>
      <c r="L42" s="118">
        <f>SUM(L39:L41)</f>
        <v>45</v>
      </c>
      <c r="M42" s="161" t="str">
        <f>ROUND(((100*L42)/1750),2)&amp;" %"</f>
        <v>2,57 %</v>
      </c>
      <c r="N42" s="118">
        <f>SUM(N40:N41)</f>
        <v>26</v>
      </c>
      <c r="O42" s="161" t="str">
        <f>ROUND(((100*N42)/1750),2)&amp;" %"</f>
        <v>1,49 %</v>
      </c>
      <c r="P42" s="118">
        <f>SUM(P36:P41)</f>
        <v>0</v>
      </c>
      <c r="Q42" s="119" t="str">
        <f>ROUND(((100*P42)/1750),2)&amp;" %"</f>
        <v>0 %</v>
      </c>
      <c r="R42" s="20">
        <f t="shared" si="14"/>
        <v>1750</v>
      </c>
      <c r="S42" s="51">
        <v>1</v>
      </c>
    </row>
    <row r="44" ht="13.5" thickBot="1"/>
    <row r="45" ht="13.5" thickBot="1">
      <c r="A45" s="109" t="s">
        <v>45</v>
      </c>
    </row>
    <row r="47" ht="13.5" thickBot="1"/>
    <row r="48" spans="2:63" ht="25.5" customHeight="1" thickBot="1">
      <c r="B48" s="265" t="s">
        <v>48</v>
      </c>
      <c r="C48" s="266"/>
      <c r="D48" s="265" t="s">
        <v>49</v>
      </c>
      <c r="E48" s="266"/>
      <c r="F48" s="265" t="s">
        <v>50</v>
      </c>
      <c r="G48" s="266"/>
      <c r="H48" s="265" t="s">
        <v>51</v>
      </c>
      <c r="I48" s="266"/>
      <c r="J48" s="265" t="s">
        <v>52</v>
      </c>
      <c r="K48" s="266"/>
      <c r="L48" s="265" t="s">
        <v>53</v>
      </c>
      <c r="M48" s="266"/>
      <c r="N48" s="265" t="s">
        <v>54</v>
      </c>
      <c r="O48" s="266"/>
      <c r="P48" s="265" t="s">
        <v>51</v>
      </c>
      <c r="Q48" s="266"/>
      <c r="R48" s="265" t="s">
        <v>16</v>
      </c>
      <c r="S48" s="266"/>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row>
    <row r="49" spans="2:63" ht="25.5" customHeight="1" thickBot="1">
      <c r="B49" s="109" t="s">
        <v>17</v>
      </c>
      <c r="C49" s="110" t="s">
        <v>18</v>
      </c>
      <c r="D49" s="109" t="s">
        <v>17</v>
      </c>
      <c r="E49" s="110" t="s">
        <v>18</v>
      </c>
      <c r="F49" s="109" t="s">
        <v>17</v>
      </c>
      <c r="G49" s="110" t="s">
        <v>18</v>
      </c>
      <c r="H49" s="109" t="s">
        <v>17</v>
      </c>
      <c r="I49" s="110" t="s">
        <v>18</v>
      </c>
      <c r="J49" s="109" t="s">
        <v>17</v>
      </c>
      <c r="K49" s="110" t="s">
        <v>18</v>
      </c>
      <c r="L49" s="109" t="s">
        <v>17</v>
      </c>
      <c r="M49" s="110" t="s">
        <v>18</v>
      </c>
      <c r="N49" s="109" t="s">
        <v>17</v>
      </c>
      <c r="O49" s="110" t="s">
        <v>18</v>
      </c>
      <c r="P49" s="112" t="s">
        <v>17</v>
      </c>
      <c r="Q49" s="113" t="s">
        <v>18</v>
      </c>
      <c r="R49" s="109" t="s">
        <v>17</v>
      </c>
      <c r="S49" s="110" t="s">
        <v>18</v>
      </c>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row>
    <row r="50" spans="1:19" ht="25.5" customHeight="1">
      <c r="A50" s="23" t="s">
        <v>55</v>
      </c>
      <c r="B50" s="227">
        <v>2</v>
      </c>
      <c r="C50" s="128" t="str">
        <f>ROUND(((100*B50)/1750),2)&amp;" %"</f>
        <v>0,11 %</v>
      </c>
      <c r="D50" s="227">
        <v>0</v>
      </c>
      <c r="E50" s="6"/>
      <c r="F50" s="227">
        <v>0</v>
      </c>
      <c r="G50" s="6"/>
      <c r="H50" s="227">
        <v>0</v>
      </c>
      <c r="I50" s="7"/>
      <c r="J50" s="227">
        <v>0</v>
      </c>
      <c r="K50" s="6"/>
      <c r="L50" s="227">
        <v>0</v>
      </c>
      <c r="M50" s="6"/>
      <c r="N50" s="227">
        <v>0</v>
      </c>
      <c r="O50" s="7"/>
      <c r="P50" s="227">
        <v>0</v>
      </c>
      <c r="Q50" s="150"/>
      <c r="R50" s="137">
        <f>P50+N50+L50+J50+H50+F50+D50+B50</f>
        <v>2</v>
      </c>
      <c r="S50" s="128" t="str">
        <f aca="true" t="shared" si="16" ref="S50:S57">ROUND(((100*R50)/1750),2)&amp;" %"</f>
        <v>0,11 %</v>
      </c>
    </row>
    <row r="51" spans="1:19" ht="25.5" customHeight="1">
      <c r="A51" s="24" t="s">
        <v>56</v>
      </c>
      <c r="B51" s="86">
        <v>29</v>
      </c>
      <c r="C51" s="76" t="str">
        <f>ROUND(((100*B51)/1750),2)&amp;" %"</f>
        <v>1,66 %</v>
      </c>
      <c r="D51" s="86">
        <v>0</v>
      </c>
      <c r="E51" s="10"/>
      <c r="F51" s="86">
        <v>0</v>
      </c>
      <c r="G51" s="10"/>
      <c r="H51" s="86">
        <v>0</v>
      </c>
      <c r="I51" s="9"/>
      <c r="J51" s="86">
        <v>0</v>
      </c>
      <c r="K51" s="10"/>
      <c r="L51" s="86">
        <v>0</v>
      </c>
      <c r="M51" s="10"/>
      <c r="N51" s="86">
        <v>0</v>
      </c>
      <c r="O51" s="9"/>
      <c r="P51" s="86">
        <v>0</v>
      </c>
      <c r="Q51" s="136"/>
      <c r="R51" s="86">
        <f aca="true" t="shared" si="17" ref="R51:R56">P51+N51+L51+J51+H51+F51+D51+B51</f>
        <v>29</v>
      </c>
      <c r="S51" s="76" t="str">
        <f t="shared" si="16"/>
        <v>1,66 %</v>
      </c>
    </row>
    <row r="52" spans="1:19" ht="25.5" customHeight="1">
      <c r="A52" s="24" t="s">
        <v>57</v>
      </c>
      <c r="B52" s="86">
        <v>493</v>
      </c>
      <c r="C52" s="76" t="str">
        <f>ROUND(((100*B52)/1750),2)&amp;" %"</f>
        <v>28,17 %</v>
      </c>
      <c r="D52" s="86">
        <v>529</v>
      </c>
      <c r="E52" s="76" t="str">
        <f>ROUND(((100*D52)/1750),2)&amp;" %"</f>
        <v>30,23 %</v>
      </c>
      <c r="F52" s="86">
        <v>165</v>
      </c>
      <c r="G52" s="76" t="str">
        <f>ROUND(((100*F52)/1750),2)&amp;" %"</f>
        <v>9,43 %</v>
      </c>
      <c r="H52" s="86">
        <v>0</v>
      </c>
      <c r="I52" s="76" t="str">
        <f>ROUND(((100*H52)/1750),2)&amp;" %"</f>
        <v>0 %</v>
      </c>
      <c r="J52" s="86">
        <v>0</v>
      </c>
      <c r="K52" s="10"/>
      <c r="L52" s="86">
        <v>0</v>
      </c>
      <c r="M52" s="10"/>
      <c r="N52" s="86">
        <v>0</v>
      </c>
      <c r="O52" s="9"/>
      <c r="P52" s="86">
        <v>0</v>
      </c>
      <c r="Q52" s="136"/>
      <c r="R52" s="86">
        <f t="shared" si="17"/>
        <v>1187</v>
      </c>
      <c r="S52" s="76" t="str">
        <f t="shared" si="16"/>
        <v>67,83 %</v>
      </c>
    </row>
    <row r="53" spans="1:19" ht="25.5" customHeight="1">
      <c r="A53" s="24" t="s">
        <v>58</v>
      </c>
      <c r="B53" s="86">
        <v>300</v>
      </c>
      <c r="C53" s="76" t="str">
        <f>ROUND(((100*B53)/1750),2)&amp;" %"</f>
        <v>17,14 %</v>
      </c>
      <c r="D53" s="86">
        <v>106</v>
      </c>
      <c r="E53" s="76" t="str">
        <f>ROUND(((100*D53)/1750),2)&amp;" %"</f>
        <v>6,06 %</v>
      </c>
      <c r="F53" s="86">
        <v>6</v>
      </c>
      <c r="G53" s="76" t="str">
        <f>ROUND(((100*F53)/1750),2)&amp;" %"</f>
        <v>0,34 %</v>
      </c>
      <c r="H53" s="86">
        <v>0</v>
      </c>
      <c r="I53" s="76" t="str">
        <f>ROUND(((100*H53)/1750),2)&amp;" %"</f>
        <v>0 %</v>
      </c>
      <c r="J53" s="86">
        <v>0</v>
      </c>
      <c r="K53" s="10"/>
      <c r="L53" s="86">
        <v>0</v>
      </c>
      <c r="M53" s="10"/>
      <c r="N53" s="86">
        <v>0</v>
      </c>
      <c r="O53" s="9"/>
      <c r="P53" s="86">
        <v>0</v>
      </c>
      <c r="Q53" s="136"/>
      <c r="R53" s="86">
        <f>P53+N53+L53+J53+H53+F53+D53+B53</f>
        <v>412</v>
      </c>
      <c r="S53" s="76" t="str">
        <f t="shared" si="16"/>
        <v>23,54 %</v>
      </c>
    </row>
    <row r="54" spans="1:19" ht="25.5" customHeight="1">
      <c r="A54" s="41" t="s">
        <v>127</v>
      </c>
      <c r="B54" s="86">
        <v>0</v>
      </c>
      <c r="C54" s="114"/>
      <c r="D54" s="86">
        <v>0</v>
      </c>
      <c r="E54" s="10"/>
      <c r="F54" s="86">
        <v>0</v>
      </c>
      <c r="G54" s="10"/>
      <c r="H54" s="86">
        <v>0</v>
      </c>
      <c r="I54" s="9"/>
      <c r="J54" s="86">
        <v>0</v>
      </c>
      <c r="K54" s="76" t="str">
        <f>ROUND(((100*J54)/1750),2)&amp;" %"</f>
        <v>0 %</v>
      </c>
      <c r="L54" s="86">
        <v>0</v>
      </c>
      <c r="M54" s="10"/>
      <c r="N54" s="86">
        <v>0</v>
      </c>
      <c r="O54" s="9"/>
      <c r="P54" s="86">
        <v>0</v>
      </c>
      <c r="Q54" s="136"/>
      <c r="R54" s="86">
        <f t="shared" si="17"/>
        <v>0</v>
      </c>
      <c r="S54" s="76" t="str">
        <f t="shared" si="16"/>
        <v>0 %</v>
      </c>
    </row>
    <row r="55" spans="1:19" ht="25.5" customHeight="1">
      <c r="A55" s="41" t="s">
        <v>126</v>
      </c>
      <c r="B55" s="86">
        <v>0</v>
      </c>
      <c r="C55" s="114"/>
      <c r="D55" s="86">
        <v>0</v>
      </c>
      <c r="E55" s="10"/>
      <c r="F55" s="86">
        <v>0</v>
      </c>
      <c r="G55" s="10"/>
      <c r="H55" s="86">
        <v>0</v>
      </c>
      <c r="I55" s="9"/>
      <c r="J55" s="86">
        <v>4</v>
      </c>
      <c r="K55" s="76" t="str">
        <f>ROUND(((100*J55)/1750),2)&amp;" %"</f>
        <v>0,23 %</v>
      </c>
      <c r="L55" s="86">
        <v>13</v>
      </c>
      <c r="M55" s="76" t="str">
        <f>ROUND(((100*L55)/1750),2)&amp;" %"</f>
        <v>0,74 %</v>
      </c>
      <c r="N55" s="86">
        <v>32</v>
      </c>
      <c r="O55" s="80" t="str">
        <f>ROUND(((100*N55)/1750),2)&amp;" %"</f>
        <v>1,83 %</v>
      </c>
      <c r="P55" s="86">
        <v>0</v>
      </c>
      <c r="Q55" s="170" t="str">
        <f>ROUND(((100*P55)/1750),2)&amp;" %"</f>
        <v>0 %</v>
      </c>
      <c r="R55" s="86">
        <f t="shared" si="17"/>
        <v>49</v>
      </c>
      <c r="S55" s="76" t="str">
        <f t="shared" si="16"/>
        <v>2,8 %</v>
      </c>
    </row>
    <row r="56" spans="1:19" ht="25.5" customHeight="1" thickBot="1">
      <c r="A56" s="42" t="s">
        <v>59</v>
      </c>
      <c r="B56" s="87">
        <v>0</v>
      </c>
      <c r="C56" s="135"/>
      <c r="D56" s="87">
        <v>0</v>
      </c>
      <c r="E56" s="12"/>
      <c r="F56" s="87">
        <v>0</v>
      </c>
      <c r="G56" s="12"/>
      <c r="H56" s="87">
        <v>0</v>
      </c>
      <c r="I56" s="13"/>
      <c r="J56" s="87">
        <v>39</v>
      </c>
      <c r="K56" s="76" t="str">
        <f>ROUND(((100*J56)/1750),2)&amp;" %"</f>
        <v>2,23 %</v>
      </c>
      <c r="L56" s="87">
        <v>30</v>
      </c>
      <c r="M56" s="76" t="str">
        <f>ROUND(((100*L56)/1750),2)&amp;" %"</f>
        <v>1,71 %</v>
      </c>
      <c r="N56" s="87">
        <v>2</v>
      </c>
      <c r="O56" s="80" t="str">
        <f>ROUND(((100*N56)/1750),2)&amp;" %"</f>
        <v>0,11 %</v>
      </c>
      <c r="P56" s="87">
        <v>0</v>
      </c>
      <c r="Q56" s="171" t="str">
        <f>ROUND(((100*P56)/1750),2)&amp;" %"</f>
        <v>0 %</v>
      </c>
      <c r="R56" s="87">
        <f t="shared" si="17"/>
        <v>71</v>
      </c>
      <c r="S56" s="77" t="str">
        <f t="shared" si="16"/>
        <v>4,06 %</v>
      </c>
    </row>
    <row r="57" spans="1:19" ht="25.5" customHeight="1" thickBot="1">
      <c r="A57" s="25" t="s">
        <v>16</v>
      </c>
      <c r="B57" s="45">
        <f>SUM(B50:B56)</f>
        <v>824</v>
      </c>
      <c r="C57" s="79" t="str">
        <f>ROUND(((100*B57)/1750),2)&amp;" %"</f>
        <v>47,09 %</v>
      </c>
      <c r="D57" s="20">
        <f>SUM(D50:D56)</f>
        <v>635</v>
      </c>
      <c r="E57" s="79" t="str">
        <f>ROUND(((100*D57)/1750),2)&amp;" %"</f>
        <v>36,29 %</v>
      </c>
      <c r="F57" s="19">
        <f>SUM(F50:F56)</f>
        <v>171</v>
      </c>
      <c r="G57" s="79" t="str">
        <f>ROUND(((100*F57)/1750),2)&amp;" %"</f>
        <v>9,77 %</v>
      </c>
      <c r="H57" s="19">
        <f>SUM(H50:H56)</f>
        <v>0</v>
      </c>
      <c r="I57" s="79" t="str">
        <f>ROUND(((100*H57)/1750),2)&amp;" %"</f>
        <v>0 %</v>
      </c>
      <c r="J57" s="19">
        <f>SUM(J50:J56)</f>
        <v>43</v>
      </c>
      <c r="K57" s="79" t="str">
        <f>ROUND(((100*J57)/1750),2)&amp;" %"</f>
        <v>2,46 %</v>
      </c>
      <c r="L57" s="19">
        <f>SUM(L50:L56)</f>
        <v>43</v>
      </c>
      <c r="M57" s="79" t="str">
        <f>ROUND(((100*L57)/1750),2)&amp;" %"</f>
        <v>2,46 %</v>
      </c>
      <c r="N57" s="19">
        <f>SUM(N50:N56)</f>
        <v>34</v>
      </c>
      <c r="O57" s="79" t="str">
        <f>ROUND(((100*N57)/1750),2)&amp;" %"</f>
        <v>1,94 %</v>
      </c>
      <c r="P57" s="126">
        <f>SUM(P50:P56)</f>
        <v>0</v>
      </c>
      <c r="Q57" s="161" t="str">
        <f>ROUND(((100*P57)/1750),2)&amp;" %"</f>
        <v>0 %</v>
      </c>
      <c r="R57" s="115">
        <f>P57+N57+L57+J57+H57+F57+D57+B57</f>
        <v>1750</v>
      </c>
      <c r="S57" s="79" t="str">
        <f t="shared" si="16"/>
        <v>100 %</v>
      </c>
    </row>
    <row r="58" ht="13.5" thickBot="1"/>
    <row r="59" spans="1:7" ht="230.25" thickBot="1">
      <c r="A59" s="133" t="s">
        <v>46</v>
      </c>
      <c r="B59" s="134" t="s">
        <v>47</v>
      </c>
      <c r="C59" s="263" t="s">
        <v>178</v>
      </c>
      <c r="D59" s="263"/>
      <c r="E59" s="263"/>
      <c r="F59" s="263"/>
      <c r="G59" s="264"/>
    </row>
  </sheetData>
  <mergeCells count="29">
    <mergeCell ref="P48:Q48"/>
    <mergeCell ref="P34:Q34"/>
    <mergeCell ref="R48:S48"/>
    <mergeCell ref="R34:S34"/>
    <mergeCell ref="L48:M48"/>
    <mergeCell ref="N48:O48"/>
    <mergeCell ref="N16:O16"/>
    <mergeCell ref="B48:C48"/>
    <mergeCell ref="D48:E48"/>
    <mergeCell ref="F48:G48"/>
    <mergeCell ref="H48:I48"/>
    <mergeCell ref="J48:K48"/>
    <mergeCell ref="P16:Q16"/>
    <mergeCell ref="R16:S16"/>
    <mergeCell ref="B34:C34"/>
    <mergeCell ref="D34:E34"/>
    <mergeCell ref="F34:G34"/>
    <mergeCell ref="H34:I34"/>
    <mergeCell ref="J34:K34"/>
    <mergeCell ref="L34:M34"/>
    <mergeCell ref="N34:O34"/>
    <mergeCell ref="B1:G1"/>
    <mergeCell ref="H16:I16"/>
    <mergeCell ref="J16:K16"/>
    <mergeCell ref="L16:M16"/>
    <mergeCell ref="C59:G59"/>
    <mergeCell ref="B16:C16"/>
    <mergeCell ref="D16:E16"/>
    <mergeCell ref="F16:G16"/>
  </mergeCells>
  <printOptions/>
  <pageMargins left="0.7479166666666667" right="0.7479166666666667" top="0.9840277777777777" bottom="0.9840277777777777" header="0.5118055555555555" footer="0.5118055555555555"/>
  <pageSetup fitToHeight="1" fitToWidth="1" horizontalDpi="300" verticalDpi="300" orientation="landscape" paperSize="8" scale="35" r:id="rId2"/>
  <drawing r:id="rId1"/>
</worksheet>
</file>

<file path=xl/worksheets/sheet2.xml><?xml version="1.0" encoding="utf-8"?>
<worksheet xmlns="http://schemas.openxmlformats.org/spreadsheetml/2006/main" xmlns:r="http://schemas.openxmlformats.org/officeDocument/2006/relationships">
  <sheetPr>
    <tabColor indexed="21"/>
    <pageSetUpPr fitToPage="1"/>
  </sheetPr>
  <dimension ref="A1:S40"/>
  <sheetViews>
    <sheetView tabSelected="1" zoomScale="70" zoomScaleNormal="70" workbookViewId="0" topLeftCell="A1">
      <selection activeCell="A2" sqref="A2"/>
    </sheetView>
  </sheetViews>
  <sheetFormatPr defaultColWidth="11.421875" defaultRowHeight="12.75"/>
  <cols>
    <col min="1" max="1" width="34.28125" style="0" customWidth="1"/>
    <col min="2" max="2" width="22.421875" style="0" customWidth="1"/>
    <col min="3" max="3" width="25.140625" style="0" customWidth="1"/>
    <col min="4" max="4" width="21.8515625" style="0" customWidth="1"/>
    <col min="5" max="5" width="22.57421875" style="0" customWidth="1"/>
    <col min="6" max="6" width="22.28125" style="0" customWidth="1"/>
    <col min="7" max="7" width="25.00390625" style="0" customWidth="1"/>
    <col min="8" max="8" width="22.00390625" style="0" customWidth="1"/>
    <col min="9" max="9" width="25.00390625" style="0" customWidth="1"/>
    <col min="10" max="10" width="21.57421875" style="0" customWidth="1"/>
    <col min="11" max="11" width="26.140625" style="0" customWidth="1"/>
  </cols>
  <sheetData>
    <row r="1" spans="1:14" ht="69" customHeight="1">
      <c r="A1" s="47"/>
      <c r="B1" s="270" t="s">
        <v>190</v>
      </c>
      <c r="C1" s="270"/>
      <c r="D1" s="270"/>
      <c r="E1" s="270"/>
      <c r="F1" s="270"/>
      <c r="G1" s="271"/>
      <c r="H1" s="271"/>
      <c r="I1" s="47"/>
      <c r="J1" s="47"/>
      <c r="K1" s="47"/>
      <c r="L1" s="47"/>
      <c r="M1" s="47"/>
      <c r="N1" s="47"/>
    </row>
    <row r="2" spans="1:18" ht="12.75" customHeight="1">
      <c r="A2" s="48">
        <v>41122</v>
      </c>
      <c r="B2" s="49"/>
      <c r="C2" s="49"/>
      <c r="D2" s="50" t="s">
        <v>123</v>
      </c>
      <c r="E2" s="49"/>
      <c r="F2" s="49"/>
      <c r="G2" s="49"/>
      <c r="H2" s="49"/>
      <c r="I2" s="49"/>
      <c r="J2" s="49"/>
      <c r="K2" s="49"/>
      <c r="L2" s="49"/>
      <c r="M2" s="49"/>
      <c r="N2" s="49"/>
      <c r="O2" s="49"/>
      <c r="P2" s="49"/>
      <c r="Q2" s="49"/>
      <c r="R2" s="49"/>
    </row>
    <row r="4" ht="12.75">
      <c r="A4" s="1"/>
    </row>
    <row r="5" ht="12.75">
      <c r="A5" s="1"/>
    </row>
    <row r="6" ht="12.75">
      <c r="A6" t="s">
        <v>60</v>
      </c>
    </row>
    <row r="7" ht="12.75">
      <c r="A7" t="s">
        <v>61</v>
      </c>
    </row>
    <row r="8" ht="12.75">
      <c r="A8" s="2" t="s">
        <v>4</v>
      </c>
    </row>
    <row r="9" ht="12.75">
      <c r="A9" s="2" t="s">
        <v>5</v>
      </c>
    </row>
    <row r="10" ht="12.75">
      <c r="A10" s="2" t="s">
        <v>6</v>
      </c>
    </row>
    <row r="11" ht="13.5" thickBot="1">
      <c r="A11" s="2"/>
    </row>
    <row r="12" ht="13.5" thickBot="1">
      <c r="A12" s="109" t="s">
        <v>62</v>
      </c>
    </row>
    <row r="13" ht="13.5" thickBot="1"/>
    <row r="14" spans="1:19" ht="13.5" customHeight="1" thickBot="1">
      <c r="A14" s="3"/>
      <c r="B14" s="268" t="s">
        <v>63</v>
      </c>
      <c r="C14" s="272"/>
      <c r="D14" s="268" t="s">
        <v>64</v>
      </c>
      <c r="E14" s="272"/>
      <c r="F14" s="268" t="s">
        <v>65</v>
      </c>
      <c r="G14" s="272"/>
      <c r="H14" s="268" t="s">
        <v>66</v>
      </c>
      <c r="I14" s="272"/>
      <c r="J14" s="268" t="s">
        <v>16</v>
      </c>
      <c r="K14" s="272"/>
      <c r="L14" s="21"/>
      <c r="M14" s="21"/>
      <c r="N14" s="21"/>
      <c r="O14" s="21"/>
      <c r="P14" s="21"/>
      <c r="Q14" s="21"/>
      <c r="R14" s="21"/>
      <c r="S14" s="21"/>
    </row>
    <row r="15" spans="1:19" ht="39" thickBot="1">
      <c r="A15" s="3"/>
      <c r="B15" s="109" t="s">
        <v>17</v>
      </c>
      <c r="C15" s="109" t="s">
        <v>67</v>
      </c>
      <c r="D15" s="109" t="s">
        <v>17</v>
      </c>
      <c r="E15" s="109" t="s">
        <v>67</v>
      </c>
      <c r="F15" s="109" t="s">
        <v>17</v>
      </c>
      <c r="G15" s="109" t="s">
        <v>67</v>
      </c>
      <c r="H15" s="109" t="s">
        <v>17</v>
      </c>
      <c r="I15" s="109" t="s">
        <v>67</v>
      </c>
      <c r="J15" s="109" t="s">
        <v>17</v>
      </c>
      <c r="K15" s="109" t="s">
        <v>67</v>
      </c>
      <c r="L15" s="21"/>
      <c r="M15" s="21"/>
      <c r="N15" s="21"/>
      <c r="O15" s="21"/>
      <c r="P15" s="21"/>
      <c r="Q15" s="21"/>
      <c r="R15" s="21"/>
      <c r="S15" s="21"/>
    </row>
    <row r="16" spans="1:11" ht="25.5" customHeight="1">
      <c r="A16" s="26" t="s">
        <v>68</v>
      </c>
      <c r="B16" s="60">
        <v>53</v>
      </c>
      <c r="C16" s="30" t="str">
        <f>ROUND(((100*B16)/53),2)&amp;" %"</f>
        <v>100 %</v>
      </c>
      <c r="D16" s="60">
        <v>0</v>
      </c>
      <c r="E16" s="30" t="str">
        <f>ROUND(((100*D16)/53),2)&amp;" %"</f>
        <v>0 %</v>
      </c>
      <c r="F16" s="60">
        <v>0</v>
      </c>
      <c r="G16" s="30" t="str">
        <f>ROUND(((100*F16)/53),2)&amp;" %"</f>
        <v>0 %</v>
      </c>
      <c r="H16" s="60">
        <v>0</v>
      </c>
      <c r="I16" s="30" t="str">
        <f>ROUND(((100*H16)/53),2)&amp;" %"</f>
        <v>0 %</v>
      </c>
      <c r="J16" s="60">
        <f>SUM(B16:I16)</f>
        <v>53</v>
      </c>
      <c r="K16" s="30" t="str">
        <f>ROUND(((100*J16)/53),2)&amp;" %"</f>
        <v>100 %</v>
      </c>
    </row>
    <row r="17" spans="1:11" ht="25.5" customHeight="1">
      <c r="A17" s="27" t="s">
        <v>69</v>
      </c>
      <c r="B17" s="62">
        <v>0</v>
      </c>
      <c r="C17" s="30" t="str">
        <f>ROUND(((100*B17)/53),2)&amp;" %"</f>
        <v>0 %</v>
      </c>
      <c r="D17" s="62">
        <v>0</v>
      </c>
      <c r="E17" s="30" t="str">
        <f>ROUND(((100*D17)/53),2)&amp;" %"</f>
        <v>0 %</v>
      </c>
      <c r="F17" s="62">
        <v>0</v>
      </c>
      <c r="G17" s="30" t="str">
        <f>ROUND(((100*F17)/53),2)&amp;" %"</f>
        <v>0 %</v>
      </c>
      <c r="H17" s="62">
        <v>0</v>
      </c>
      <c r="I17" s="30" t="str">
        <f>ROUND(((100*H17)/53),2)&amp;" %"</f>
        <v>0 %</v>
      </c>
      <c r="J17" s="62">
        <f>SUM(B17:I17)</f>
        <v>0</v>
      </c>
      <c r="K17" s="30" t="str">
        <f>ROUND(((100*J17)/53),2)&amp;" %"</f>
        <v>0 %</v>
      </c>
    </row>
    <row r="18" spans="1:11" ht="25.5" customHeight="1" thickBot="1">
      <c r="A18" s="28" t="s">
        <v>70</v>
      </c>
      <c r="B18" s="214">
        <v>0</v>
      </c>
      <c r="C18" s="54" t="str">
        <f>ROUND(((100*B18)/53),2)&amp;" %"</f>
        <v>0 %</v>
      </c>
      <c r="D18" s="214">
        <v>0</v>
      </c>
      <c r="E18" s="54" t="str">
        <f>ROUND(((100*D18)/53),2)&amp;" %"</f>
        <v>0 %</v>
      </c>
      <c r="F18" s="214">
        <v>0</v>
      </c>
      <c r="G18" s="54" t="str">
        <f>ROUND(((100*F18)/53),2)&amp;" %"</f>
        <v>0 %</v>
      </c>
      <c r="H18" s="214">
        <v>0</v>
      </c>
      <c r="I18" s="54" t="str">
        <f>ROUND(((100*H18)/53),2)&amp;" %"</f>
        <v>0 %</v>
      </c>
      <c r="J18" s="214">
        <v>0</v>
      </c>
      <c r="K18" s="54" t="str">
        <f>ROUND(((100*J18)/53),2)&amp;" %"</f>
        <v>0 %</v>
      </c>
    </row>
    <row r="19" spans="1:11" ht="25.5" customHeight="1" thickBot="1">
      <c r="A19" s="25" t="s">
        <v>16</v>
      </c>
      <c r="B19" s="45">
        <f>SUM(B16:B18)</f>
        <v>53</v>
      </c>
      <c r="C19" s="53" t="str">
        <f>ROUND(((100*B19)/53),2)&amp;" %"</f>
        <v>100 %</v>
      </c>
      <c r="D19" s="45">
        <f>SUM(D16:D18)</f>
        <v>0</v>
      </c>
      <c r="E19" s="53" t="str">
        <f>ROUND(((100*D19)/53),2)&amp;" %"</f>
        <v>0 %</v>
      </c>
      <c r="F19" s="45">
        <f>SUM(F16:F18)</f>
        <v>0</v>
      </c>
      <c r="G19" s="53" t="str">
        <f>ROUND(((100*F19)/53),2)&amp;" %"</f>
        <v>0 %</v>
      </c>
      <c r="H19" s="45">
        <v>0</v>
      </c>
      <c r="I19" s="53" t="str">
        <f>ROUND(((100*H19)/53),2)&amp;" %"</f>
        <v>0 %</v>
      </c>
      <c r="J19" s="45">
        <f>SUM(B19:I19)</f>
        <v>53</v>
      </c>
      <c r="K19" s="53" t="str">
        <f>ROUND(((100*J19)/53),2)&amp;" %"</f>
        <v>100 %</v>
      </c>
    </row>
    <row r="20" spans="1:11" ht="12.75">
      <c r="A20" s="138"/>
      <c r="B20" s="17"/>
      <c r="C20" s="17"/>
      <c r="D20" s="17"/>
      <c r="E20" s="17"/>
      <c r="F20" s="17"/>
      <c r="G20" s="17"/>
      <c r="H20" s="17"/>
      <c r="I20" s="17"/>
      <c r="J20" s="17"/>
      <c r="K20" s="17"/>
    </row>
    <row r="21" ht="13.5" thickBot="1"/>
    <row r="22" ht="13.5" thickBot="1">
      <c r="A22" s="109" t="s">
        <v>30</v>
      </c>
    </row>
    <row r="23" ht="13.5" thickBot="1"/>
    <row r="24" spans="1:11" ht="27.75" customHeight="1" thickBot="1">
      <c r="A24" s="3"/>
      <c r="B24" s="268" t="s">
        <v>137</v>
      </c>
      <c r="C24" s="272"/>
      <c r="D24" s="268" t="s">
        <v>71</v>
      </c>
      <c r="E24" s="272"/>
      <c r="F24" s="268" t="s">
        <v>72</v>
      </c>
      <c r="G24" s="272"/>
      <c r="H24" s="268" t="s">
        <v>73</v>
      </c>
      <c r="I24" s="272"/>
      <c r="J24" s="268" t="s">
        <v>16</v>
      </c>
      <c r="K24" s="272"/>
    </row>
    <row r="25" spans="1:11" ht="39" thickBot="1">
      <c r="A25" s="3"/>
      <c r="B25" s="112" t="s">
        <v>17</v>
      </c>
      <c r="C25" s="112" t="s">
        <v>67</v>
      </c>
      <c r="D25" s="109" t="s">
        <v>17</v>
      </c>
      <c r="E25" s="109" t="s">
        <v>67</v>
      </c>
      <c r="F25" s="109" t="s">
        <v>17</v>
      </c>
      <c r="G25" s="109" t="s">
        <v>67</v>
      </c>
      <c r="H25" s="109" t="s">
        <v>17</v>
      </c>
      <c r="I25" s="109" t="s">
        <v>67</v>
      </c>
      <c r="J25" s="109" t="s">
        <v>17</v>
      </c>
      <c r="K25" s="109" t="s">
        <v>67</v>
      </c>
    </row>
    <row r="26" spans="1:11" ht="25.5" customHeight="1">
      <c r="A26" s="23" t="s">
        <v>74</v>
      </c>
      <c r="B26" s="248">
        <v>9</v>
      </c>
      <c r="C26" s="61" t="str">
        <f>ROUND(((100*B26)/53),2)&amp;" %"</f>
        <v>16,98 %</v>
      </c>
      <c r="D26" s="60">
        <v>0</v>
      </c>
      <c r="E26" s="30" t="str">
        <f>ROUND(((100*D26)/53),2)&amp;" %"</f>
        <v>0 %</v>
      </c>
      <c r="F26" s="60">
        <v>0</v>
      </c>
      <c r="G26" s="30" t="str">
        <f>ROUND(((100*F26)/53),2)&amp;" %"</f>
        <v>0 %</v>
      </c>
      <c r="H26" s="60">
        <v>0</v>
      </c>
      <c r="I26" s="30" t="str">
        <f>ROUND(((100*H26)/53),2)&amp;" %"</f>
        <v>0 %</v>
      </c>
      <c r="J26" s="60">
        <f>SUM(B26:I26)</f>
        <v>9</v>
      </c>
      <c r="K26" s="30" t="str">
        <f>ROUND(((100*J26)/53),2)&amp;" %"</f>
        <v>16,98 %</v>
      </c>
    </row>
    <row r="27" spans="1:11" ht="26.25" customHeight="1">
      <c r="A27" s="24" t="s">
        <v>75</v>
      </c>
      <c r="B27" s="249">
        <v>10</v>
      </c>
      <c r="C27" s="63" t="str">
        <f>ROUND(((100*B27)/53),2)&amp;" %"</f>
        <v>18,87 %</v>
      </c>
      <c r="D27" s="62">
        <v>24</v>
      </c>
      <c r="E27" s="30" t="str">
        <f>ROUND(((100*D27)/53),2)&amp;" %"</f>
        <v>45,28 %</v>
      </c>
      <c r="F27" s="62">
        <v>10</v>
      </c>
      <c r="G27" s="30" t="str">
        <f>ROUND(((100*F27)/53),2)&amp;" %"</f>
        <v>18,87 %</v>
      </c>
      <c r="H27" s="62">
        <v>0</v>
      </c>
      <c r="I27" s="30" t="str">
        <f>ROUND(((100*H27)/53),2)&amp;" %"</f>
        <v>0 %</v>
      </c>
      <c r="J27" s="62">
        <f>SUM(B27:I27)</f>
        <v>44</v>
      </c>
      <c r="K27" s="30" t="str">
        <f>ROUND(((100*J27)/53),2)&amp;" %"</f>
        <v>83,02 %</v>
      </c>
    </row>
    <row r="28" spans="1:11" ht="27" customHeight="1" thickBot="1">
      <c r="A28" s="125" t="s">
        <v>76</v>
      </c>
      <c r="B28" s="250">
        <v>0</v>
      </c>
      <c r="C28" s="64" t="str">
        <f>ROUND(((100*B28)/53),2)&amp;" %"</f>
        <v>0 %</v>
      </c>
      <c r="D28" s="214">
        <v>0</v>
      </c>
      <c r="E28" s="54" t="str">
        <f>ROUND(((100*D28)/53),2)&amp;" %"</f>
        <v>0 %</v>
      </c>
      <c r="F28" s="214">
        <v>0</v>
      </c>
      <c r="G28" s="54" t="str">
        <f>ROUND(((100*F28)/53),2)&amp;" %"</f>
        <v>0 %</v>
      </c>
      <c r="H28" s="214">
        <v>0</v>
      </c>
      <c r="I28" s="54" t="str">
        <f>ROUND(((100*H28)/53),2)&amp;" %"</f>
        <v>0 %</v>
      </c>
      <c r="J28" s="214">
        <v>0</v>
      </c>
      <c r="K28" s="54" t="str">
        <f>ROUND(((100*J28)/53),2)&amp;" %"</f>
        <v>0 %</v>
      </c>
    </row>
    <row r="29" spans="1:11" ht="26.25" customHeight="1" thickBot="1">
      <c r="A29" s="25" t="s">
        <v>16</v>
      </c>
      <c r="B29" s="151">
        <f>SUM(B26:B28)</f>
        <v>19</v>
      </c>
      <c r="C29" s="59" t="str">
        <f>ROUND(((100*B29)/53),2)&amp;" %"</f>
        <v>35,85 %</v>
      </c>
      <c r="D29" s="45">
        <f>SUM(D27:D28)</f>
        <v>24</v>
      </c>
      <c r="E29" s="53" t="str">
        <f>ROUND(((100*D29)/53),2)&amp;" %"</f>
        <v>45,28 %</v>
      </c>
      <c r="F29" s="45">
        <f>SUM(F26:F28)</f>
        <v>10</v>
      </c>
      <c r="G29" s="53" t="str">
        <f>ROUND(((100*F29)/53),2)&amp;" %"</f>
        <v>18,87 %</v>
      </c>
      <c r="H29" s="45">
        <f>SUM(H26:H28)</f>
        <v>0</v>
      </c>
      <c r="I29" s="53" t="str">
        <f>ROUND(((100*H29)/53),2)&amp;" %"</f>
        <v>0 %</v>
      </c>
      <c r="J29" s="45">
        <f>SUM(B29:I29)</f>
        <v>53</v>
      </c>
      <c r="K29" s="53" t="str">
        <f>ROUND(((100*J29)/53),2)&amp;" %"</f>
        <v>100 %</v>
      </c>
    </row>
    <row r="31" ht="13.5" thickBot="1"/>
    <row r="32" ht="13.5" thickBot="1">
      <c r="A32" s="109" t="s">
        <v>45</v>
      </c>
    </row>
    <row r="33" ht="12.75">
      <c r="A33" s="2"/>
    </row>
    <row r="34" ht="13.5" thickBot="1"/>
    <row r="35" spans="1:11" ht="30" customHeight="1" thickBot="1">
      <c r="A35" s="3"/>
      <c r="B35" s="268" t="s">
        <v>138</v>
      </c>
      <c r="C35" s="272"/>
      <c r="D35" s="268" t="s">
        <v>49</v>
      </c>
      <c r="E35" s="272"/>
      <c r="F35" s="268" t="s">
        <v>50</v>
      </c>
      <c r="G35" s="272"/>
      <c r="H35" s="268" t="s">
        <v>77</v>
      </c>
      <c r="I35" s="272"/>
      <c r="J35" s="268" t="s">
        <v>16</v>
      </c>
      <c r="K35" s="272"/>
    </row>
    <row r="36" spans="1:11" ht="39" thickBot="1">
      <c r="A36" s="3"/>
      <c r="B36" s="109" t="s">
        <v>17</v>
      </c>
      <c r="C36" s="109" t="s">
        <v>67</v>
      </c>
      <c r="D36" s="109" t="s">
        <v>17</v>
      </c>
      <c r="E36" s="109" t="s">
        <v>67</v>
      </c>
      <c r="F36" s="109" t="s">
        <v>17</v>
      </c>
      <c r="G36" s="109" t="s">
        <v>67</v>
      </c>
      <c r="H36" s="109" t="s">
        <v>17</v>
      </c>
      <c r="I36" s="109" t="s">
        <v>67</v>
      </c>
      <c r="J36" s="109" t="s">
        <v>17</v>
      </c>
      <c r="K36" s="109" t="s">
        <v>67</v>
      </c>
    </row>
    <row r="37" spans="1:11" ht="25.5" customHeight="1">
      <c r="A37" s="23" t="s">
        <v>78</v>
      </c>
      <c r="B37" s="60">
        <v>9</v>
      </c>
      <c r="C37" s="30" t="str">
        <f>ROUND(((100*B37)/53),2)&amp;" %"</f>
        <v>16,98 %</v>
      </c>
      <c r="D37" s="60">
        <v>0</v>
      </c>
      <c r="E37" s="30" t="str">
        <f>ROUND(((100*D37)/53),2)&amp;" %"</f>
        <v>0 %</v>
      </c>
      <c r="F37" s="60">
        <v>0</v>
      </c>
      <c r="G37" s="30" t="str">
        <f>ROUND(((100*F37)/53),2)&amp;" %"</f>
        <v>0 %</v>
      </c>
      <c r="H37" s="60">
        <v>0</v>
      </c>
      <c r="I37" s="30" t="str">
        <f>ROUND(((100*H37)/53),2)&amp;" %"</f>
        <v>0 %</v>
      </c>
      <c r="J37" s="60">
        <f>H37+F37+D37+B37</f>
        <v>9</v>
      </c>
      <c r="K37" s="30" t="str">
        <f>ROUND(((100*J37)/53),2)&amp;" %"</f>
        <v>16,98 %</v>
      </c>
    </row>
    <row r="38" spans="1:11" ht="25.5" customHeight="1">
      <c r="A38" s="24" t="s">
        <v>79</v>
      </c>
      <c r="B38" s="62">
        <v>10</v>
      </c>
      <c r="C38" s="30" t="str">
        <f>ROUND(((100*B38)/53),2)&amp;" %"</f>
        <v>18,87 %</v>
      </c>
      <c r="D38" s="62">
        <v>24</v>
      </c>
      <c r="E38" s="30" t="str">
        <f>ROUND(((100*D38)/53),2)&amp;" %"</f>
        <v>45,28 %</v>
      </c>
      <c r="F38" s="62">
        <v>10</v>
      </c>
      <c r="G38" s="30" t="str">
        <f>ROUND(((100*F38)/53),2)&amp;" %"</f>
        <v>18,87 %</v>
      </c>
      <c r="H38" s="62">
        <v>0</v>
      </c>
      <c r="I38" s="30" t="str">
        <f>ROUND(((100*H38)/53),2)&amp;" %"</f>
        <v>0 %</v>
      </c>
      <c r="J38" s="62">
        <f>H38+F38+D38+B38</f>
        <v>44</v>
      </c>
      <c r="K38" s="30" t="str">
        <f>ROUND(((100*J38)/53),2)&amp;" %"</f>
        <v>83,02 %</v>
      </c>
    </row>
    <row r="39" spans="1:11" ht="28.5" customHeight="1" thickBot="1">
      <c r="A39" s="125" t="s">
        <v>80</v>
      </c>
      <c r="B39" s="214">
        <v>0</v>
      </c>
      <c r="C39" s="54" t="str">
        <f>ROUND(((100*B39)/53),2)&amp;" %"</f>
        <v>0 %</v>
      </c>
      <c r="D39" s="214">
        <v>0</v>
      </c>
      <c r="E39" s="54" t="str">
        <f>ROUND(((100*D39)/53),2)&amp;" %"</f>
        <v>0 %</v>
      </c>
      <c r="F39" s="214">
        <v>0</v>
      </c>
      <c r="G39" s="54" t="str">
        <f>ROUND(((100*F39)/53),2)&amp;" %"</f>
        <v>0 %</v>
      </c>
      <c r="H39" s="214">
        <v>0</v>
      </c>
      <c r="I39" s="54" t="str">
        <f>ROUND(((100*H39)/53),2)&amp;" %"</f>
        <v>0 %</v>
      </c>
      <c r="J39" s="214">
        <f>H39+F39+D39+B39</f>
        <v>0</v>
      </c>
      <c r="K39" s="54" t="str">
        <f>ROUND(((100*J39)/53),2)&amp;" %"</f>
        <v>0 %</v>
      </c>
    </row>
    <row r="40" spans="1:11" ht="26.25" customHeight="1" thickBot="1">
      <c r="A40" s="25" t="s">
        <v>16</v>
      </c>
      <c r="B40" s="45">
        <f>SUM(B37:B39)</f>
        <v>19</v>
      </c>
      <c r="C40" s="53" t="str">
        <f>ROUND(((100*B40)/53),2)&amp;" %"</f>
        <v>35,85 %</v>
      </c>
      <c r="D40" s="45">
        <f>SUM(D37:D39)</f>
        <v>24</v>
      </c>
      <c r="E40" s="53" t="str">
        <f>ROUND(((100*D40)/53),2)&amp;" %"</f>
        <v>45,28 %</v>
      </c>
      <c r="F40" s="45">
        <f>SUM(F37:F39)</f>
        <v>10</v>
      </c>
      <c r="G40" s="53" t="str">
        <f>ROUND(((100*F40)/53),2)&amp;" %"</f>
        <v>18,87 %</v>
      </c>
      <c r="H40" s="45">
        <f>SUM(H37:H39)</f>
        <v>0</v>
      </c>
      <c r="I40" s="53" t="str">
        <f>ROUND(((100*H40)/53),2)&amp;" %"</f>
        <v>0 %</v>
      </c>
      <c r="J40" s="45">
        <f>H40+F40+D40+B40</f>
        <v>53</v>
      </c>
      <c r="K40" s="53" t="str">
        <f>ROUND(((100*J40)/53),2)&amp;" %"</f>
        <v>100 %</v>
      </c>
    </row>
  </sheetData>
  <mergeCells count="17">
    <mergeCell ref="F14:G14"/>
    <mergeCell ref="H14:I14"/>
    <mergeCell ref="J35:K35"/>
    <mergeCell ref="B35:C35"/>
    <mergeCell ref="D35:E35"/>
    <mergeCell ref="F35:G35"/>
    <mergeCell ref="H35:I35"/>
    <mergeCell ref="B1:F1"/>
    <mergeCell ref="G1:H1"/>
    <mergeCell ref="J14:K14"/>
    <mergeCell ref="B24:C24"/>
    <mergeCell ref="D24:E24"/>
    <mergeCell ref="F24:G24"/>
    <mergeCell ref="H24:I24"/>
    <mergeCell ref="J24:K24"/>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indexed="21"/>
    <pageSetUpPr fitToPage="1"/>
  </sheetPr>
  <dimension ref="A1:R41"/>
  <sheetViews>
    <sheetView zoomScale="70" zoomScaleNormal="70" workbookViewId="0" topLeftCell="A1">
      <selection activeCell="A2" sqref="A2"/>
    </sheetView>
  </sheetViews>
  <sheetFormatPr defaultColWidth="11.421875" defaultRowHeight="12.75"/>
  <cols>
    <col min="1" max="1" width="42.140625" style="0" customWidth="1"/>
    <col min="2" max="2" width="23.00390625" style="0" customWidth="1"/>
    <col min="3" max="3" width="26.28125" style="0" customWidth="1"/>
    <col min="4" max="4" width="22.7109375" style="0" customWidth="1"/>
    <col min="5" max="5" width="26.7109375" style="0" customWidth="1"/>
    <col min="6" max="6" width="20.00390625" style="0" customWidth="1"/>
    <col min="7" max="7" width="25.57421875" style="0" customWidth="1"/>
    <col min="8" max="8" width="21.57421875" style="0" customWidth="1"/>
    <col min="9" max="9" width="24.7109375" style="0" customWidth="1"/>
    <col min="10" max="10" width="22.28125" style="0" customWidth="1"/>
    <col min="11" max="11" width="25.140625" style="0" customWidth="1"/>
  </cols>
  <sheetData>
    <row r="1" spans="1:14" ht="69" customHeight="1">
      <c r="A1" s="47"/>
      <c r="B1" s="270" t="s">
        <v>189</v>
      </c>
      <c r="C1" s="273"/>
      <c r="D1" s="273"/>
      <c r="E1" s="273"/>
      <c r="F1" s="273"/>
      <c r="G1" s="271"/>
      <c r="H1" s="271"/>
      <c r="I1" s="47"/>
      <c r="J1" s="47"/>
      <c r="K1" s="47"/>
      <c r="L1" s="47"/>
      <c r="M1" s="47"/>
      <c r="N1" s="47"/>
    </row>
    <row r="2" spans="1:18" ht="12.75" customHeight="1">
      <c r="A2" s="48">
        <v>41122</v>
      </c>
      <c r="B2" s="49"/>
      <c r="C2" s="49"/>
      <c r="D2" s="50" t="s">
        <v>123</v>
      </c>
      <c r="E2" s="49"/>
      <c r="F2" s="49"/>
      <c r="G2" s="49"/>
      <c r="H2" s="49"/>
      <c r="I2" s="49"/>
      <c r="J2" s="49"/>
      <c r="K2" s="49"/>
      <c r="L2" s="49"/>
      <c r="M2" s="49"/>
      <c r="N2" s="49"/>
      <c r="O2" s="49"/>
      <c r="P2" s="49"/>
      <c r="Q2" s="49"/>
      <c r="R2" s="49"/>
    </row>
    <row r="4" ht="12.75">
      <c r="A4" s="1"/>
    </row>
    <row r="5" ht="12.75">
      <c r="A5" s="1"/>
    </row>
    <row r="6" ht="12.75">
      <c r="A6" t="s">
        <v>0</v>
      </c>
    </row>
    <row r="7" ht="12.75">
      <c r="A7" s="2" t="s">
        <v>1</v>
      </c>
    </row>
    <row r="8" ht="12.75">
      <c r="A8" s="2" t="s">
        <v>2</v>
      </c>
    </row>
    <row r="9" ht="12.75">
      <c r="A9" s="2" t="s">
        <v>3</v>
      </c>
    </row>
    <row r="10" ht="12.75">
      <c r="A10" s="2" t="s">
        <v>4</v>
      </c>
    </row>
    <row r="11" ht="13.5" thickBot="1"/>
    <row r="12" ht="26.25" thickBot="1">
      <c r="A12" s="109" t="s">
        <v>81</v>
      </c>
    </row>
    <row r="13" ht="13.5" thickBot="1"/>
    <row r="14" spans="2:11" ht="36.75" customHeight="1" thickBot="1">
      <c r="B14" s="268" t="s">
        <v>82</v>
      </c>
      <c r="C14" s="272"/>
      <c r="D14" s="268" t="s">
        <v>83</v>
      </c>
      <c r="E14" s="272"/>
      <c r="F14" s="268" t="s">
        <v>84</v>
      </c>
      <c r="G14" s="272"/>
      <c r="H14" s="268" t="s">
        <v>85</v>
      </c>
      <c r="I14" s="272"/>
      <c r="J14" s="268" t="s">
        <v>16</v>
      </c>
      <c r="K14" s="272"/>
    </row>
    <row r="15" spans="1:11" ht="41.25" customHeight="1" thickBot="1">
      <c r="A15" s="3"/>
      <c r="B15" s="109" t="s">
        <v>17</v>
      </c>
      <c r="C15" s="109" t="s">
        <v>86</v>
      </c>
      <c r="D15" s="109" t="s">
        <v>17</v>
      </c>
      <c r="E15" s="109" t="s">
        <v>86</v>
      </c>
      <c r="F15" s="109" t="s">
        <v>17</v>
      </c>
      <c r="G15" s="109" t="s">
        <v>86</v>
      </c>
      <c r="H15" s="109" t="s">
        <v>17</v>
      </c>
      <c r="I15" s="109" t="s">
        <v>86</v>
      </c>
      <c r="J15" s="109" t="s">
        <v>17</v>
      </c>
      <c r="K15" s="109" t="s">
        <v>86</v>
      </c>
    </row>
    <row r="16" spans="1:11" ht="25.5" customHeight="1">
      <c r="A16" s="4" t="s">
        <v>19</v>
      </c>
      <c r="B16" s="29">
        <v>1</v>
      </c>
      <c r="C16" s="30" t="str">
        <f aca="true" t="shared" si="0" ref="C16:C21">ROUND(((100*B16)/1750),2)&amp;" %"</f>
        <v>0,06 %</v>
      </c>
      <c r="D16" s="29">
        <v>37</v>
      </c>
      <c r="E16" s="30" t="str">
        <f aca="true" t="shared" si="1" ref="E16:E21">ROUND(((100*D16)/1750),2)&amp;" %"</f>
        <v>2,11 %</v>
      </c>
      <c r="F16" s="29">
        <v>15</v>
      </c>
      <c r="G16" s="30" t="str">
        <f aca="true" t="shared" si="2" ref="G16:G21">ROUND(((100*F16)/1750),2)&amp;" %"</f>
        <v>0,86 %</v>
      </c>
      <c r="H16" s="29">
        <v>1</v>
      </c>
      <c r="I16" s="30" t="str">
        <f aca="true" t="shared" si="3" ref="I16:I21">ROUND(((100*H16)/1750),2)&amp;" %"</f>
        <v>0,06 %</v>
      </c>
      <c r="J16" s="29">
        <f>SUM(B16:I16)</f>
        <v>54</v>
      </c>
      <c r="K16" s="30" t="str">
        <f aca="true" t="shared" si="4" ref="K16:K21">ROUND(((100*J16)/1750),2)&amp;" %"</f>
        <v>3,09 %</v>
      </c>
    </row>
    <row r="17" spans="1:11" ht="25.5" customHeight="1">
      <c r="A17" s="8" t="s">
        <v>20</v>
      </c>
      <c r="B17" s="29">
        <v>7</v>
      </c>
      <c r="C17" s="30" t="str">
        <f t="shared" si="0"/>
        <v>0,4 %</v>
      </c>
      <c r="D17" s="29">
        <v>336</v>
      </c>
      <c r="E17" s="30" t="str">
        <f t="shared" si="1"/>
        <v>19,2 %</v>
      </c>
      <c r="F17" s="29">
        <v>60</v>
      </c>
      <c r="G17" s="30" t="str">
        <f t="shared" si="2"/>
        <v>3,43 %</v>
      </c>
      <c r="H17" s="29">
        <v>35</v>
      </c>
      <c r="I17" s="30" t="str">
        <f t="shared" si="3"/>
        <v>2 %</v>
      </c>
      <c r="J17" s="29">
        <f aca="true" t="shared" si="5" ref="J17:J26">SUM(B17:I17)</f>
        <v>438</v>
      </c>
      <c r="K17" s="30" t="str">
        <f t="shared" si="4"/>
        <v>25,03 %</v>
      </c>
    </row>
    <row r="18" spans="1:11" ht="25.5" customHeight="1">
      <c r="A18" s="8" t="s">
        <v>21</v>
      </c>
      <c r="B18" s="29">
        <v>0</v>
      </c>
      <c r="C18" s="30" t="str">
        <f t="shared" si="0"/>
        <v>0 %</v>
      </c>
      <c r="D18" s="29">
        <v>504</v>
      </c>
      <c r="E18" s="30" t="str">
        <f t="shared" si="1"/>
        <v>28,8 %</v>
      </c>
      <c r="F18" s="29">
        <v>179</v>
      </c>
      <c r="G18" s="30" t="str">
        <f t="shared" si="2"/>
        <v>10,23 %</v>
      </c>
      <c r="H18" s="29">
        <v>81</v>
      </c>
      <c r="I18" s="30" t="str">
        <f t="shared" si="3"/>
        <v>4,63 %</v>
      </c>
      <c r="J18" s="29">
        <f t="shared" si="5"/>
        <v>764</v>
      </c>
      <c r="K18" s="30" t="str">
        <f t="shared" si="4"/>
        <v>43,66 %</v>
      </c>
    </row>
    <row r="19" spans="1:11" ht="26.25" customHeight="1">
      <c r="A19" s="8" t="s">
        <v>22</v>
      </c>
      <c r="B19" s="29">
        <v>0</v>
      </c>
      <c r="C19" s="30" t="str">
        <f t="shared" si="0"/>
        <v>0 %</v>
      </c>
      <c r="D19" s="29">
        <v>232</v>
      </c>
      <c r="E19" s="30" t="str">
        <f t="shared" si="1"/>
        <v>13,26 %</v>
      </c>
      <c r="F19" s="29">
        <v>30</v>
      </c>
      <c r="G19" s="30" t="str">
        <f t="shared" si="2"/>
        <v>1,71 %</v>
      </c>
      <c r="H19" s="29">
        <v>17</v>
      </c>
      <c r="I19" s="30" t="str">
        <f t="shared" si="3"/>
        <v>0,97 %</v>
      </c>
      <c r="J19" s="29">
        <f t="shared" si="5"/>
        <v>279</v>
      </c>
      <c r="K19" s="30" t="str">
        <f t="shared" si="4"/>
        <v>15,94 %</v>
      </c>
    </row>
    <row r="20" spans="1:11" ht="25.5" customHeight="1">
      <c r="A20" s="8" t="s">
        <v>23</v>
      </c>
      <c r="B20" s="29">
        <v>0</v>
      </c>
      <c r="C20" s="30" t="str">
        <f t="shared" si="0"/>
        <v>0 %</v>
      </c>
      <c r="D20" s="29">
        <v>76</v>
      </c>
      <c r="E20" s="30" t="str">
        <f t="shared" si="1"/>
        <v>4,34 %</v>
      </c>
      <c r="F20" s="29">
        <v>12</v>
      </c>
      <c r="G20" s="30" t="str">
        <f t="shared" si="2"/>
        <v>0,69 %</v>
      </c>
      <c r="H20" s="29">
        <v>3</v>
      </c>
      <c r="I20" s="30" t="str">
        <f t="shared" si="3"/>
        <v>0,17 %</v>
      </c>
      <c r="J20" s="29">
        <f t="shared" si="5"/>
        <v>91</v>
      </c>
      <c r="K20" s="30" t="str">
        <f t="shared" si="4"/>
        <v>5,2 %</v>
      </c>
    </row>
    <row r="21" spans="1:11" ht="25.5" customHeight="1">
      <c r="A21" s="14" t="s">
        <v>28</v>
      </c>
      <c r="B21" s="29">
        <v>3</v>
      </c>
      <c r="C21" s="30" t="str">
        <f t="shared" si="0"/>
        <v>0,17 %</v>
      </c>
      <c r="D21" s="29">
        <v>1</v>
      </c>
      <c r="E21" s="30" t="str">
        <f t="shared" si="1"/>
        <v>0,06 %</v>
      </c>
      <c r="F21" s="29">
        <v>0</v>
      </c>
      <c r="G21" s="30" t="str">
        <f t="shared" si="2"/>
        <v>0 %</v>
      </c>
      <c r="H21" s="29">
        <v>0</v>
      </c>
      <c r="I21" s="30" t="str">
        <f t="shared" si="3"/>
        <v>0 %</v>
      </c>
      <c r="J21" s="29">
        <f>B21+D21+F21</f>
        <v>4</v>
      </c>
      <c r="K21" s="30" t="str">
        <f t="shared" si="4"/>
        <v>0,23 %</v>
      </c>
    </row>
    <row r="22" spans="1:11" ht="25.5" customHeight="1">
      <c r="A22" s="44" t="s">
        <v>136</v>
      </c>
      <c r="B22" s="29">
        <v>0</v>
      </c>
      <c r="C22" s="30"/>
      <c r="D22" s="29">
        <v>0</v>
      </c>
      <c r="E22" s="30"/>
      <c r="F22" s="29">
        <v>1</v>
      </c>
      <c r="G22" s="30"/>
      <c r="H22" s="29">
        <v>0</v>
      </c>
      <c r="I22" s="30"/>
      <c r="J22" s="29"/>
      <c r="K22" s="30"/>
    </row>
    <row r="23" spans="1:11" ht="25.5" customHeight="1">
      <c r="A23" s="8" t="s">
        <v>24</v>
      </c>
      <c r="B23" s="29">
        <v>0</v>
      </c>
      <c r="C23" s="30" t="str">
        <f aca="true" t="shared" si="6" ref="C23:C28">ROUND(((100*B23)/1750),2)&amp;" %"</f>
        <v>0 %</v>
      </c>
      <c r="D23" s="29">
        <v>9</v>
      </c>
      <c r="E23" s="30" t="str">
        <f aca="true" t="shared" si="7" ref="E23:E28">ROUND(((100*D23)/1750),2)&amp;" %"</f>
        <v>0,51 %</v>
      </c>
      <c r="F23" s="29">
        <v>2</v>
      </c>
      <c r="G23" s="30" t="str">
        <f aca="true" t="shared" si="8" ref="G23:G28">ROUND(((100*F23)/1750),2)&amp;" %"</f>
        <v>0,11 %</v>
      </c>
      <c r="H23" s="29">
        <v>0</v>
      </c>
      <c r="I23" s="30" t="str">
        <f aca="true" t="shared" si="9" ref="I23:I28">ROUND(((100*H23)/1750),2)&amp;" %"</f>
        <v>0 %</v>
      </c>
      <c r="J23" s="29">
        <f t="shared" si="5"/>
        <v>11</v>
      </c>
      <c r="K23" s="30" t="str">
        <f aca="true" t="shared" si="10" ref="K23:K28">ROUND(((100*J23)/1750),2)&amp;" %"</f>
        <v>0,63 %</v>
      </c>
    </row>
    <row r="24" spans="1:11" ht="24.75" customHeight="1">
      <c r="A24" s="8" t="s">
        <v>25</v>
      </c>
      <c r="B24" s="29">
        <v>0</v>
      </c>
      <c r="C24" s="30" t="str">
        <f t="shared" si="6"/>
        <v>0 %</v>
      </c>
      <c r="D24" s="29">
        <v>9</v>
      </c>
      <c r="E24" s="30" t="str">
        <f t="shared" si="7"/>
        <v>0,51 %</v>
      </c>
      <c r="F24" s="29">
        <v>10</v>
      </c>
      <c r="G24" s="30" t="str">
        <f t="shared" si="8"/>
        <v>0,57 %</v>
      </c>
      <c r="H24" s="29">
        <v>3</v>
      </c>
      <c r="I24" s="30" t="str">
        <f t="shared" si="9"/>
        <v>0,17 %</v>
      </c>
      <c r="J24" s="29">
        <f t="shared" si="5"/>
        <v>22</v>
      </c>
      <c r="K24" s="30" t="str">
        <f t="shared" si="10"/>
        <v>1,26 %</v>
      </c>
    </row>
    <row r="25" spans="1:11" ht="26.25" customHeight="1">
      <c r="A25" s="8" t="s">
        <v>26</v>
      </c>
      <c r="B25" s="29">
        <v>0</v>
      </c>
      <c r="C25" s="30" t="str">
        <f t="shared" si="6"/>
        <v>0 %</v>
      </c>
      <c r="D25" s="29">
        <v>14</v>
      </c>
      <c r="E25" s="30" t="str">
        <f t="shared" si="7"/>
        <v>0,8 %</v>
      </c>
      <c r="F25" s="29">
        <v>17</v>
      </c>
      <c r="G25" s="30" t="str">
        <f t="shared" si="8"/>
        <v>0,97 %</v>
      </c>
      <c r="H25" s="29">
        <v>4</v>
      </c>
      <c r="I25" s="30" t="str">
        <f t="shared" si="9"/>
        <v>0,23 %</v>
      </c>
      <c r="J25" s="29">
        <f t="shared" si="5"/>
        <v>35</v>
      </c>
      <c r="K25" s="30" t="str">
        <f t="shared" si="10"/>
        <v>2 %</v>
      </c>
    </row>
    <row r="26" spans="1:11" ht="26.25" customHeight="1">
      <c r="A26" s="11" t="s">
        <v>27</v>
      </c>
      <c r="B26" s="29">
        <v>0</v>
      </c>
      <c r="C26" s="30" t="str">
        <f t="shared" si="6"/>
        <v>0 %</v>
      </c>
      <c r="D26" s="29">
        <v>7</v>
      </c>
      <c r="E26" s="30" t="str">
        <f t="shared" si="7"/>
        <v>0,4 %</v>
      </c>
      <c r="F26" s="29">
        <v>5</v>
      </c>
      <c r="G26" s="30" t="str">
        <f t="shared" si="8"/>
        <v>0,29 %</v>
      </c>
      <c r="H26" s="29">
        <v>1</v>
      </c>
      <c r="I26" s="30" t="str">
        <f t="shared" si="9"/>
        <v>0,06 %</v>
      </c>
      <c r="J26" s="29">
        <f t="shared" si="5"/>
        <v>13</v>
      </c>
      <c r="K26" s="30" t="str">
        <f t="shared" si="10"/>
        <v>0,74 %</v>
      </c>
    </row>
    <row r="27" spans="1:11" ht="27.75" customHeight="1" thickBot="1">
      <c r="A27" s="14" t="s">
        <v>29</v>
      </c>
      <c r="B27" s="15">
        <v>9</v>
      </c>
      <c r="C27" s="54" t="str">
        <f t="shared" si="6"/>
        <v>0,51 %</v>
      </c>
      <c r="D27" s="15">
        <v>29</v>
      </c>
      <c r="E27" s="54" t="str">
        <f t="shared" si="7"/>
        <v>1,66 %</v>
      </c>
      <c r="F27" s="15">
        <v>0</v>
      </c>
      <c r="G27" s="54" t="str">
        <f t="shared" si="8"/>
        <v>0 %</v>
      </c>
      <c r="H27" s="15">
        <v>0</v>
      </c>
      <c r="I27" s="54" t="str">
        <f t="shared" si="9"/>
        <v>0 %</v>
      </c>
      <c r="J27" s="15">
        <f>B27+D27+F27</f>
        <v>38</v>
      </c>
      <c r="K27" s="54" t="str">
        <f t="shared" si="10"/>
        <v>2,17 %</v>
      </c>
    </row>
    <row r="28" spans="1:11" ht="27" customHeight="1" thickBot="1">
      <c r="A28" s="18" t="s">
        <v>16</v>
      </c>
      <c r="B28" s="45">
        <f>SUM(B16:B27)</f>
        <v>20</v>
      </c>
      <c r="C28" s="52" t="str">
        <f t="shared" si="6"/>
        <v>1,14 %</v>
      </c>
      <c r="D28" s="55">
        <f>SUM(D16:D27)</f>
        <v>1254</v>
      </c>
      <c r="E28" s="52" t="str">
        <f t="shared" si="7"/>
        <v>71,66 %</v>
      </c>
      <c r="F28" s="46">
        <f>SUM(F16:F27)</f>
        <v>331</v>
      </c>
      <c r="G28" s="120" t="str">
        <f t="shared" si="8"/>
        <v>18,91 %</v>
      </c>
      <c r="H28" s="45">
        <f>SUM(H16:H27)</f>
        <v>145</v>
      </c>
      <c r="I28" s="53" t="str">
        <f t="shared" si="9"/>
        <v>8,29 %</v>
      </c>
      <c r="J28" s="45">
        <f>SUM(B28:I28)</f>
        <v>1750</v>
      </c>
      <c r="K28" s="53" t="str">
        <f t="shared" si="10"/>
        <v>100 %</v>
      </c>
    </row>
    <row r="29" spans="1:2" ht="12.75">
      <c r="A29" s="17"/>
      <c r="B29" s="139"/>
    </row>
    <row r="30" spans="1:2" ht="13.5" thickBot="1">
      <c r="A30" s="17"/>
      <c r="B30" s="17"/>
    </row>
    <row r="31" ht="26.25" thickBot="1">
      <c r="A31" s="109" t="s">
        <v>87</v>
      </c>
    </row>
    <row r="32" ht="13.5" thickBot="1"/>
    <row r="33" spans="2:11" ht="30" customHeight="1" thickBot="1">
      <c r="B33" s="268" t="s">
        <v>82</v>
      </c>
      <c r="C33" s="272"/>
      <c r="D33" s="268" t="s">
        <v>83</v>
      </c>
      <c r="E33" s="272"/>
      <c r="F33" s="268" t="s">
        <v>84</v>
      </c>
      <c r="G33" s="272"/>
      <c r="H33" s="268" t="s">
        <v>85</v>
      </c>
      <c r="I33" s="272"/>
      <c r="J33" s="268" t="s">
        <v>16</v>
      </c>
      <c r="K33" s="272"/>
    </row>
    <row r="34" spans="2:11" ht="39" thickBot="1">
      <c r="B34" s="112" t="s">
        <v>17</v>
      </c>
      <c r="C34" s="112" t="s">
        <v>18</v>
      </c>
      <c r="D34" s="109" t="s">
        <v>17</v>
      </c>
      <c r="E34" s="109" t="s">
        <v>18</v>
      </c>
      <c r="F34" s="109" t="s">
        <v>17</v>
      </c>
      <c r="G34" s="109" t="s">
        <v>18</v>
      </c>
      <c r="H34" s="112" t="s">
        <v>17</v>
      </c>
      <c r="I34" s="112" t="s">
        <v>18</v>
      </c>
      <c r="J34" s="109" t="s">
        <v>17</v>
      </c>
      <c r="K34" s="109" t="s">
        <v>18</v>
      </c>
    </row>
    <row r="35" spans="1:11" ht="26.25" customHeight="1">
      <c r="A35" s="4" t="s">
        <v>39</v>
      </c>
      <c r="B35" s="65">
        <v>0</v>
      </c>
      <c r="C35" s="61"/>
      <c r="D35" s="65">
        <v>0</v>
      </c>
      <c r="E35" s="61" t="str">
        <f aca="true" t="shared" si="11" ref="E35:E41">ROUND(((100*D35)/1750),2)&amp;" %"</f>
        <v>0 %</v>
      </c>
      <c r="F35" s="65">
        <v>98</v>
      </c>
      <c r="G35" s="228" t="str">
        <f>ROUND(((100*F35)/1750),2)&amp;" %"</f>
        <v>5,6 %</v>
      </c>
      <c r="H35" s="65">
        <v>0</v>
      </c>
      <c r="I35" s="61" t="str">
        <f>ROUND(((100*H35)/1750),2)&amp;" %"</f>
        <v>0 %</v>
      </c>
      <c r="J35" s="65">
        <f aca="true" t="shared" si="12" ref="J35:J40">H35+F35+D35+B35</f>
        <v>98</v>
      </c>
      <c r="K35" s="61" t="str">
        <f aca="true" t="shared" si="13" ref="K35:K41">ROUND(((100*J35)/1750),2)&amp;" %"</f>
        <v>5,6 %</v>
      </c>
    </row>
    <row r="36" spans="1:11" ht="25.5" customHeight="1">
      <c r="A36" s="8" t="s">
        <v>40</v>
      </c>
      <c r="B36" s="66">
        <v>0</v>
      </c>
      <c r="C36" s="63"/>
      <c r="D36" s="66">
        <v>934</v>
      </c>
      <c r="E36" s="63" t="str">
        <f t="shared" si="11"/>
        <v>53,37 %</v>
      </c>
      <c r="F36" s="66">
        <v>0</v>
      </c>
      <c r="G36" s="229" t="str">
        <f>ROUND(((100*F36)/1750),2)&amp;" %"</f>
        <v>0 %</v>
      </c>
      <c r="H36" s="66">
        <v>186</v>
      </c>
      <c r="I36" s="63" t="str">
        <f>ROUND(((100*H36)/1750),2)&amp;" %"</f>
        <v>10,63 %</v>
      </c>
      <c r="J36" s="66">
        <f t="shared" si="12"/>
        <v>1120</v>
      </c>
      <c r="K36" s="63" t="str">
        <f t="shared" si="13"/>
        <v>64 %</v>
      </c>
    </row>
    <row r="37" spans="1:11" ht="26.25" customHeight="1">
      <c r="A37" s="8" t="s">
        <v>43</v>
      </c>
      <c r="B37" s="66">
        <v>412</v>
      </c>
      <c r="C37" s="63" t="str">
        <f>ROUND(((100*B37)/1750),2)&amp;" %"</f>
        <v>23,54 %</v>
      </c>
      <c r="D37" s="66">
        <v>0</v>
      </c>
      <c r="E37" s="63" t="str">
        <f t="shared" si="11"/>
        <v>0 %</v>
      </c>
      <c r="F37" s="66">
        <v>0</v>
      </c>
      <c r="G37" s="229"/>
      <c r="H37" s="66">
        <v>0</v>
      </c>
      <c r="I37" s="63"/>
      <c r="J37" s="66">
        <f>H37+F37+D37+B37</f>
        <v>412</v>
      </c>
      <c r="K37" s="63" t="str">
        <f t="shared" si="13"/>
        <v>23,54 %</v>
      </c>
    </row>
    <row r="38" spans="1:11" ht="23.25" customHeight="1">
      <c r="A38" s="8" t="s">
        <v>41</v>
      </c>
      <c r="B38" s="66">
        <v>0</v>
      </c>
      <c r="C38" s="63"/>
      <c r="D38" s="66">
        <v>0</v>
      </c>
      <c r="E38" s="63" t="str">
        <f t="shared" si="11"/>
        <v>0 %</v>
      </c>
      <c r="F38" s="66">
        <v>5</v>
      </c>
      <c r="G38" s="229"/>
      <c r="H38" s="66">
        <v>0</v>
      </c>
      <c r="I38" s="63" t="str">
        <f>ROUND(((100*H38)/1750),2)&amp;" %"</f>
        <v>0 %</v>
      </c>
      <c r="J38" s="66">
        <f t="shared" si="12"/>
        <v>5</v>
      </c>
      <c r="K38" s="63" t="str">
        <f t="shared" si="13"/>
        <v>0,29 %</v>
      </c>
    </row>
    <row r="39" spans="1:11" ht="24.75" customHeight="1">
      <c r="A39" s="8" t="s">
        <v>42</v>
      </c>
      <c r="B39" s="66">
        <v>0</v>
      </c>
      <c r="C39" s="63"/>
      <c r="D39" s="66">
        <v>17</v>
      </c>
      <c r="E39" s="63" t="str">
        <f t="shared" si="11"/>
        <v>0,97 %</v>
      </c>
      <c r="F39" s="66">
        <v>0</v>
      </c>
      <c r="G39" s="229" t="str">
        <f>ROUND(((100*F39)/1750),2)&amp;" %"</f>
        <v>0 %</v>
      </c>
      <c r="H39" s="66">
        <v>27</v>
      </c>
      <c r="I39" s="63" t="str">
        <f>ROUND(((100*H39)/1750),2)&amp;" %"</f>
        <v>1,54 %</v>
      </c>
      <c r="J39" s="66">
        <f t="shared" si="12"/>
        <v>44</v>
      </c>
      <c r="K39" s="63" t="str">
        <f t="shared" si="13"/>
        <v>2,51 %</v>
      </c>
    </row>
    <row r="40" spans="1:11" ht="27" customHeight="1" thickBot="1">
      <c r="A40" s="11" t="s">
        <v>44</v>
      </c>
      <c r="B40" s="67">
        <v>71</v>
      </c>
      <c r="C40" s="64" t="str">
        <f>ROUND(((100*B40)/1750),2)&amp;" %"</f>
        <v>4,06 %</v>
      </c>
      <c r="D40" s="67">
        <v>0</v>
      </c>
      <c r="E40" s="64" t="str">
        <f t="shared" si="11"/>
        <v>0 %</v>
      </c>
      <c r="F40" s="67">
        <v>0</v>
      </c>
      <c r="G40" s="230"/>
      <c r="H40" s="67">
        <v>0</v>
      </c>
      <c r="I40" s="64"/>
      <c r="J40" s="67">
        <f t="shared" si="12"/>
        <v>71</v>
      </c>
      <c r="K40" s="64" t="str">
        <f t="shared" si="13"/>
        <v>4,06 %</v>
      </c>
    </row>
    <row r="41" spans="1:11" ht="25.5" customHeight="1" thickBot="1">
      <c r="A41" s="18" t="s">
        <v>16</v>
      </c>
      <c r="B41" s="56">
        <f>SUM(B35:B40)</f>
        <v>483</v>
      </c>
      <c r="C41" s="57" t="str">
        <f>ROUND(((100*B41)/1750),2)&amp;" %"</f>
        <v>27,6 %</v>
      </c>
      <c r="D41" s="58">
        <f>SUM(D35:D40)</f>
        <v>951</v>
      </c>
      <c r="E41" s="57" t="str">
        <f t="shared" si="11"/>
        <v>54,34 %</v>
      </c>
      <c r="F41" s="58">
        <f>SUM(F35:F40)</f>
        <v>103</v>
      </c>
      <c r="G41" s="57" t="str">
        <f>ROUND(((100*F41)/1750),2)&amp;" %"</f>
        <v>5,89 %</v>
      </c>
      <c r="H41" s="58">
        <f>SUM(H35:H40)</f>
        <v>213</v>
      </c>
      <c r="I41" s="57" t="str">
        <f>ROUND(((100*H41)/1750),2)&amp;" %"</f>
        <v>12,17 %</v>
      </c>
      <c r="J41" s="58">
        <f>SUM(B41:I41)</f>
        <v>1750</v>
      </c>
      <c r="K41" s="59" t="str">
        <f t="shared" si="13"/>
        <v>100 %</v>
      </c>
    </row>
  </sheetData>
  <mergeCells count="12">
    <mergeCell ref="J14:K14"/>
    <mergeCell ref="J33:K33"/>
    <mergeCell ref="F33:G33"/>
    <mergeCell ref="H33:I33"/>
    <mergeCell ref="F14:G14"/>
    <mergeCell ref="H14:I14"/>
    <mergeCell ref="B33:C33"/>
    <mergeCell ref="D33:E33"/>
    <mergeCell ref="B1:F1"/>
    <mergeCell ref="G1:H1"/>
    <mergeCell ref="B14:C14"/>
    <mergeCell ref="D14:E14"/>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7" r:id="rId2"/>
  <drawing r:id="rId1"/>
</worksheet>
</file>

<file path=xl/worksheets/sheet4.xml><?xml version="1.0" encoding="utf-8"?>
<worksheet xmlns="http://schemas.openxmlformats.org/spreadsheetml/2006/main" xmlns:r="http://schemas.openxmlformats.org/officeDocument/2006/relationships">
  <sheetPr>
    <tabColor indexed="21"/>
    <pageSetUpPr fitToPage="1"/>
  </sheetPr>
  <dimension ref="A1:R52"/>
  <sheetViews>
    <sheetView zoomScale="70" zoomScaleNormal="70" workbookViewId="0" topLeftCell="A1">
      <selection activeCell="A2" sqref="A2"/>
    </sheetView>
  </sheetViews>
  <sheetFormatPr defaultColWidth="11.421875" defaultRowHeight="12.75"/>
  <cols>
    <col min="1" max="1" width="51.00390625" style="0" customWidth="1"/>
    <col min="2" max="2" width="22.28125" style="0" customWidth="1"/>
    <col min="3" max="3" width="32.57421875" style="0" customWidth="1"/>
    <col min="4" max="4" width="21.8515625" style="0" customWidth="1"/>
    <col min="5" max="5" width="31.57421875" style="0" customWidth="1"/>
    <col min="6" max="6" width="22.140625" style="0" customWidth="1"/>
    <col min="7" max="7" width="34.57421875" style="0" customWidth="1"/>
    <col min="8" max="8" width="30.28125" style="0" customWidth="1"/>
    <col min="9" max="9" width="30.140625" style="0" customWidth="1"/>
    <col min="10" max="10" width="22.57421875" style="0" customWidth="1"/>
    <col min="11" max="11" width="27.57421875" style="0" customWidth="1"/>
  </cols>
  <sheetData>
    <row r="1" spans="1:18" ht="69" customHeight="1">
      <c r="A1" s="47"/>
      <c r="B1" s="270" t="s">
        <v>188</v>
      </c>
      <c r="C1" s="270"/>
      <c r="D1" s="270"/>
      <c r="E1" s="270"/>
      <c r="F1" s="81"/>
      <c r="G1" s="82"/>
      <c r="H1" s="82"/>
      <c r="I1" s="82"/>
      <c r="J1" s="82"/>
      <c r="K1" s="271"/>
      <c r="L1" s="271"/>
      <c r="M1" s="47"/>
      <c r="N1" s="47"/>
      <c r="O1" s="47"/>
      <c r="P1" s="47"/>
      <c r="Q1" s="47"/>
      <c r="R1" s="47"/>
    </row>
    <row r="2" spans="1:18" ht="12.75" customHeight="1">
      <c r="A2" s="48">
        <v>41122</v>
      </c>
      <c r="B2" s="49"/>
      <c r="C2" s="49"/>
      <c r="D2" s="50" t="s">
        <v>123</v>
      </c>
      <c r="E2" s="49"/>
      <c r="F2" s="49"/>
      <c r="G2" s="49"/>
      <c r="H2" s="49"/>
      <c r="I2" s="49"/>
      <c r="J2" s="49"/>
      <c r="K2" s="49"/>
      <c r="L2" s="49"/>
      <c r="M2" s="49"/>
      <c r="N2" s="49"/>
      <c r="O2" s="49"/>
      <c r="P2" s="49"/>
      <c r="Q2" s="49"/>
      <c r="R2" s="49"/>
    </row>
    <row r="4" ht="12.75">
      <c r="A4" s="1"/>
    </row>
    <row r="5" ht="12.75">
      <c r="A5" s="1"/>
    </row>
    <row r="6" ht="12.75">
      <c r="A6" t="s">
        <v>0</v>
      </c>
    </row>
    <row r="7" ht="12.75">
      <c r="A7" s="2" t="s">
        <v>88</v>
      </c>
    </row>
    <row r="8" ht="12.75">
      <c r="A8" s="2" t="s">
        <v>89</v>
      </c>
    </row>
    <row r="9" ht="12.75">
      <c r="A9" s="2" t="s">
        <v>90</v>
      </c>
    </row>
    <row r="10" ht="12.75">
      <c r="A10" s="2" t="s">
        <v>4</v>
      </c>
    </row>
    <row r="11" ht="13.5" thickBot="1"/>
    <row r="12" ht="13.5" thickBot="1">
      <c r="A12" s="109" t="s">
        <v>91</v>
      </c>
    </row>
    <row r="13" ht="13.5" thickBot="1"/>
    <row r="14" spans="2:9" ht="45" customHeight="1" thickBot="1">
      <c r="B14" s="268" t="s">
        <v>92</v>
      </c>
      <c r="C14" s="272"/>
      <c r="D14" s="274" t="s">
        <v>93</v>
      </c>
      <c r="E14" s="272"/>
      <c r="F14" s="274" t="s">
        <v>94</v>
      </c>
      <c r="G14" s="269"/>
      <c r="H14" s="111" t="s">
        <v>95</v>
      </c>
      <c r="I14" s="124" t="s">
        <v>96</v>
      </c>
    </row>
    <row r="15" spans="1:9" ht="51.75" thickBot="1">
      <c r="A15" s="3"/>
      <c r="B15" s="112" t="s">
        <v>17</v>
      </c>
      <c r="C15" s="112" t="s">
        <v>180</v>
      </c>
      <c r="D15" s="112" t="s">
        <v>17</v>
      </c>
      <c r="E15" s="112" t="s">
        <v>181</v>
      </c>
      <c r="F15" s="112" t="s">
        <v>17</v>
      </c>
      <c r="G15" s="112" t="s">
        <v>182</v>
      </c>
      <c r="H15" s="112" t="s">
        <v>17</v>
      </c>
      <c r="I15" s="112" t="s">
        <v>17</v>
      </c>
    </row>
    <row r="16" spans="1:9" ht="26.25" customHeight="1">
      <c r="A16" s="69" t="s">
        <v>21</v>
      </c>
      <c r="B16" s="163">
        <v>132</v>
      </c>
      <c r="C16" s="61" t="str">
        <f aca="true" t="shared" si="0" ref="C16:C24">ROUND(((100*B16)/488),2)&amp;" %"</f>
        <v>27,05 %</v>
      </c>
      <c r="D16" s="221">
        <v>63</v>
      </c>
      <c r="E16" s="61" t="str">
        <f aca="true" t="shared" si="1" ref="E16:E24">ROUND(((100*D16)/162),2)&amp;" %"</f>
        <v>38,89 %</v>
      </c>
      <c r="F16" s="221">
        <v>120</v>
      </c>
      <c r="G16" s="61" t="str">
        <f aca="true" t="shared" si="2" ref="G16:G24">ROUND(((100*F16)/697),2)&amp;" %"</f>
        <v>17,22 %</v>
      </c>
      <c r="H16" s="231">
        <v>0</v>
      </c>
      <c r="I16" s="174">
        <v>0</v>
      </c>
    </row>
    <row r="17" spans="1:9" ht="26.25" customHeight="1">
      <c r="A17" s="70" t="s">
        <v>22</v>
      </c>
      <c r="B17" s="164">
        <v>100</v>
      </c>
      <c r="C17" s="63" t="str">
        <f t="shared" si="0"/>
        <v>20,49 %</v>
      </c>
      <c r="D17" s="222">
        <v>70</v>
      </c>
      <c r="E17" s="63" t="str">
        <f t="shared" si="1"/>
        <v>43,21 %</v>
      </c>
      <c r="F17" s="222">
        <v>81</v>
      </c>
      <c r="G17" s="63" t="str">
        <f t="shared" si="2"/>
        <v>11,62 %</v>
      </c>
      <c r="H17" s="232">
        <v>0</v>
      </c>
      <c r="I17" s="175">
        <v>0</v>
      </c>
    </row>
    <row r="18" spans="1:9" ht="25.5" customHeight="1">
      <c r="A18" s="70" t="s">
        <v>23</v>
      </c>
      <c r="B18" s="164">
        <v>35</v>
      </c>
      <c r="C18" s="63" t="str">
        <f t="shared" si="0"/>
        <v>7,17 %</v>
      </c>
      <c r="D18" s="222">
        <v>37</v>
      </c>
      <c r="E18" s="63" t="str">
        <f t="shared" si="1"/>
        <v>22,84 %</v>
      </c>
      <c r="F18" s="222">
        <v>24</v>
      </c>
      <c r="G18" s="63" t="str">
        <f t="shared" si="2"/>
        <v>3,44 %</v>
      </c>
      <c r="H18" s="232">
        <v>0</v>
      </c>
      <c r="I18" s="175">
        <v>0</v>
      </c>
    </row>
    <row r="19" spans="1:9" ht="25.5" customHeight="1">
      <c r="A19" s="224" t="s">
        <v>28</v>
      </c>
      <c r="B19" s="164">
        <v>0</v>
      </c>
      <c r="C19" s="63" t="str">
        <f t="shared" si="0"/>
        <v>0 %</v>
      </c>
      <c r="D19" s="222">
        <v>1</v>
      </c>
      <c r="E19" s="63" t="str">
        <f t="shared" si="1"/>
        <v>0,62 %</v>
      </c>
      <c r="F19" s="222">
        <v>1</v>
      </c>
      <c r="G19" s="63" t="str">
        <f t="shared" si="2"/>
        <v>0,14 %</v>
      </c>
      <c r="H19" s="232">
        <v>0</v>
      </c>
      <c r="I19" s="175">
        <v>0</v>
      </c>
    </row>
    <row r="20" spans="1:9" ht="25.5" customHeight="1">
      <c r="A20" s="70" t="s">
        <v>25</v>
      </c>
      <c r="B20" s="164">
        <v>6</v>
      </c>
      <c r="C20" s="63" t="str">
        <f t="shared" si="0"/>
        <v>1,23 %</v>
      </c>
      <c r="D20" s="222">
        <v>2</v>
      </c>
      <c r="E20" s="63" t="str">
        <f t="shared" si="1"/>
        <v>1,23 %</v>
      </c>
      <c r="F20" s="222">
        <v>9</v>
      </c>
      <c r="G20" s="63" t="str">
        <f t="shared" si="2"/>
        <v>1,29 %</v>
      </c>
      <c r="H20" s="232">
        <v>0</v>
      </c>
      <c r="I20" s="175">
        <v>0</v>
      </c>
    </row>
    <row r="21" spans="1:9" ht="25.5" customHeight="1">
      <c r="A21" s="70" t="s">
        <v>26</v>
      </c>
      <c r="B21" s="164">
        <v>24</v>
      </c>
      <c r="C21" s="63" t="str">
        <f t="shared" si="0"/>
        <v>4,92 %</v>
      </c>
      <c r="D21" s="222">
        <v>15</v>
      </c>
      <c r="E21" s="63" t="str">
        <f t="shared" si="1"/>
        <v>9,26 %</v>
      </c>
      <c r="F21" s="222">
        <v>20</v>
      </c>
      <c r="G21" s="63" t="str">
        <f t="shared" si="2"/>
        <v>2,87 %</v>
      </c>
      <c r="H21" s="232">
        <v>0</v>
      </c>
      <c r="I21" s="175">
        <v>0</v>
      </c>
    </row>
    <row r="22" spans="1:9" ht="25.5" customHeight="1">
      <c r="A22" s="225" t="s">
        <v>27</v>
      </c>
      <c r="B22" s="164">
        <v>6</v>
      </c>
      <c r="C22" s="63" t="str">
        <f t="shared" si="0"/>
        <v>1,23 %</v>
      </c>
      <c r="D22" s="222">
        <v>8</v>
      </c>
      <c r="E22" s="63" t="str">
        <f t="shared" si="1"/>
        <v>4,94 %</v>
      </c>
      <c r="F22" s="222">
        <v>8</v>
      </c>
      <c r="G22" s="63" t="str">
        <f t="shared" si="2"/>
        <v>1,15 %</v>
      </c>
      <c r="H22" s="232">
        <v>0</v>
      </c>
      <c r="I22" s="175">
        <v>0</v>
      </c>
    </row>
    <row r="23" spans="1:9" ht="26.25" customHeight="1" thickBot="1">
      <c r="A23" s="226" t="s">
        <v>29</v>
      </c>
      <c r="B23" s="165">
        <v>0</v>
      </c>
      <c r="C23" s="64" t="str">
        <f t="shared" si="0"/>
        <v>0 %</v>
      </c>
      <c r="D23" s="223">
        <v>21</v>
      </c>
      <c r="E23" s="64" t="str">
        <f t="shared" si="1"/>
        <v>12,96 %</v>
      </c>
      <c r="F23" s="223">
        <v>24</v>
      </c>
      <c r="G23" s="64" t="str">
        <f t="shared" si="2"/>
        <v>3,44 %</v>
      </c>
      <c r="H23" s="233">
        <v>0</v>
      </c>
      <c r="I23" s="176">
        <v>0</v>
      </c>
    </row>
    <row r="24" spans="1:9" ht="29.25" customHeight="1" thickBot="1">
      <c r="A24" s="35" t="s">
        <v>16</v>
      </c>
      <c r="B24" s="219">
        <f>SUM(B16:B23)</f>
        <v>303</v>
      </c>
      <c r="C24" s="220" t="str">
        <f t="shared" si="0"/>
        <v>62,09 %</v>
      </c>
      <c r="D24" s="219">
        <f>SUM(D16:D23)</f>
        <v>217</v>
      </c>
      <c r="E24" s="220" t="str">
        <f t="shared" si="1"/>
        <v>133,95 %</v>
      </c>
      <c r="F24" s="219">
        <f>SUM(F16:F23)</f>
        <v>287</v>
      </c>
      <c r="G24" s="220" t="str">
        <f t="shared" si="2"/>
        <v>41,18 %</v>
      </c>
      <c r="H24" s="172">
        <f>SUM(H16:H23)</f>
        <v>0</v>
      </c>
      <c r="I24" s="173">
        <f>SUM(I16:I23)</f>
        <v>0</v>
      </c>
    </row>
    <row r="25" ht="13.5" thickBot="1"/>
    <row r="26" ht="31.5" customHeight="1" thickBot="1">
      <c r="A26" s="109" t="s">
        <v>97</v>
      </c>
    </row>
    <row r="27" ht="13.5" thickBot="1"/>
    <row r="28" spans="2:9" ht="42.75" customHeight="1" thickBot="1">
      <c r="B28" s="268" t="s">
        <v>92</v>
      </c>
      <c r="C28" s="272"/>
      <c r="D28" s="274" t="s">
        <v>93</v>
      </c>
      <c r="E28" s="272"/>
      <c r="F28" s="274" t="s">
        <v>94</v>
      </c>
      <c r="G28" s="269"/>
      <c r="H28" s="111" t="s">
        <v>95</v>
      </c>
      <c r="I28" s="124" t="s">
        <v>96</v>
      </c>
    </row>
    <row r="29" spans="2:9" ht="64.5" thickBot="1">
      <c r="B29" s="109" t="s">
        <v>17</v>
      </c>
      <c r="C29" s="109" t="s">
        <v>183</v>
      </c>
      <c r="D29" s="109" t="s">
        <v>17</v>
      </c>
      <c r="E29" s="109" t="s">
        <v>184</v>
      </c>
      <c r="F29" s="112" t="s">
        <v>17</v>
      </c>
      <c r="G29" s="112" t="s">
        <v>185</v>
      </c>
      <c r="H29" s="109" t="s">
        <v>17</v>
      </c>
      <c r="I29" s="109" t="s">
        <v>17</v>
      </c>
    </row>
    <row r="30" spans="1:10" ht="26.25" customHeight="1">
      <c r="A30" s="69" t="s">
        <v>40</v>
      </c>
      <c r="B30" s="163">
        <v>414</v>
      </c>
      <c r="C30" s="75" t="str">
        <f>ROUND(((100*B30)/12),2)&amp;" %"</f>
        <v>3450 %</v>
      </c>
      <c r="D30" s="163">
        <v>51</v>
      </c>
      <c r="E30" s="75" t="str">
        <f>ROUND(((100*D30)/6),2)&amp;" %"</f>
        <v>850 %</v>
      </c>
      <c r="F30" s="163">
        <v>500</v>
      </c>
      <c r="G30" s="75" t="str">
        <f>ROUND(((100*F30)/369),2)&amp;" %"</f>
        <v>135,5 %</v>
      </c>
      <c r="H30" s="72">
        <v>0</v>
      </c>
      <c r="I30" s="32">
        <v>0</v>
      </c>
      <c r="J30" s="104"/>
    </row>
    <row r="31" spans="1:9" ht="26.25" customHeight="1">
      <c r="A31" s="70" t="s">
        <v>43</v>
      </c>
      <c r="B31" s="164">
        <v>58</v>
      </c>
      <c r="C31" s="76" t="str">
        <f>ROUND(((100*B31)/12),2)&amp;" %"</f>
        <v>483,33 %</v>
      </c>
      <c r="D31" s="164">
        <v>6</v>
      </c>
      <c r="E31" s="76" t="str">
        <f>ROUND(((100*D31)/6),2)&amp;" %"</f>
        <v>100 %</v>
      </c>
      <c r="F31" s="164">
        <v>46</v>
      </c>
      <c r="G31" s="76" t="str">
        <f>ROUND(((100*F31)/369),2)&amp;" %"</f>
        <v>12,47 %</v>
      </c>
      <c r="H31" s="72">
        <v>0</v>
      </c>
      <c r="I31" s="32">
        <v>0</v>
      </c>
    </row>
    <row r="32" spans="1:9" ht="25.5" customHeight="1">
      <c r="A32" s="70" t="s">
        <v>42</v>
      </c>
      <c r="B32" s="164">
        <v>34</v>
      </c>
      <c r="C32" s="76" t="str">
        <f>ROUND(((100*B32)/12),2)&amp;" %"</f>
        <v>283,33 %</v>
      </c>
      <c r="D32" s="164">
        <v>15</v>
      </c>
      <c r="E32" s="76" t="str">
        <f>ROUND(((100*D32)/6),2)&amp;" %"</f>
        <v>250 %</v>
      </c>
      <c r="F32" s="164">
        <v>39</v>
      </c>
      <c r="G32" s="76" t="str">
        <f>ROUND(((100*F32)/369),2)&amp;" %"</f>
        <v>10,57 %</v>
      </c>
      <c r="H32" s="72">
        <v>0</v>
      </c>
      <c r="I32" s="32">
        <v>0</v>
      </c>
    </row>
    <row r="33" spans="1:9" ht="26.25" customHeight="1" thickBot="1">
      <c r="A33" s="71" t="s">
        <v>44</v>
      </c>
      <c r="B33" s="165">
        <v>1</v>
      </c>
      <c r="C33" s="77" t="str">
        <f>ROUND(((100*B33)/12),2)&amp;" %"</f>
        <v>8,33 %</v>
      </c>
      <c r="D33" s="165">
        <v>24</v>
      </c>
      <c r="E33" s="77" t="str">
        <f>ROUND(((100*D33)/6),2)&amp;" %"</f>
        <v>400 %</v>
      </c>
      <c r="F33" s="165">
        <v>30</v>
      </c>
      <c r="G33" s="77" t="str">
        <f>ROUND(((100*F33)/369),2)&amp;" %"</f>
        <v>8,13 %</v>
      </c>
      <c r="H33" s="73">
        <v>0</v>
      </c>
      <c r="I33" s="34">
        <v>0</v>
      </c>
    </row>
    <row r="34" spans="1:9" ht="25.5" customHeight="1" thickBot="1">
      <c r="A34" s="74" t="s">
        <v>124</v>
      </c>
      <c r="B34" s="78">
        <f>SUM(B30:B33)</f>
        <v>507</v>
      </c>
      <c r="C34" s="79" t="str">
        <f>ROUND(((100*B34)/12),2)&amp;" %"</f>
        <v>4225 %</v>
      </c>
      <c r="D34" s="78">
        <f>SUM(D30:D33)</f>
        <v>96</v>
      </c>
      <c r="E34" s="79" t="str">
        <f>ROUND(((100*D34)/6),2)&amp;" %"</f>
        <v>1600 %</v>
      </c>
      <c r="F34" s="219">
        <f>SUM(F30:F33)</f>
        <v>615</v>
      </c>
      <c r="G34" s="119" t="str">
        <f>ROUND(((100*F34)/369),2)&amp;" %"</f>
        <v>166,67 %</v>
      </c>
      <c r="H34" s="36">
        <v>0</v>
      </c>
      <c r="I34" s="37">
        <v>0</v>
      </c>
    </row>
    <row r="35" spans="1:11" ht="12.75">
      <c r="A35" s="127"/>
      <c r="B35" s="104"/>
      <c r="C35" s="38"/>
      <c r="D35" s="38"/>
      <c r="E35" s="38"/>
      <c r="F35" s="38"/>
      <c r="G35" s="38"/>
      <c r="H35" s="68"/>
      <c r="I35" s="38"/>
      <c r="J35" s="38"/>
      <c r="K35" s="38"/>
    </row>
    <row r="36" ht="13.5" thickBot="1"/>
    <row r="37" ht="26.25" thickBot="1">
      <c r="A37" s="109" t="s">
        <v>101</v>
      </c>
    </row>
    <row r="38" ht="13.5" thickBot="1"/>
    <row r="39" spans="2:9" ht="32.25" customHeight="1" thickBot="1">
      <c r="B39" s="268" t="s">
        <v>92</v>
      </c>
      <c r="C39" s="272"/>
      <c r="D39" s="268" t="s">
        <v>93</v>
      </c>
      <c r="E39" s="272"/>
      <c r="F39" s="268" t="s">
        <v>94</v>
      </c>
      <c r="G39" s="272"/>
      <c r="H39" s="268" t="s">
        <v>95</v>
      </c>
      <c r="I39" s="272" t="s">
        <v>96</v>
      </c>
    </row>
    <row r="40" spans="2:9" ht="66" customHeight="1" thickBot="1">
      <c r="B40" s="109" t="s">
        <v>17</v>
      </c>
      <c r="C40" s="109" t="s">
        <v>135</v>
      </c>
      <c r="D40" s="109" t="s">
        <v>17</v>
      </c>
      <c r="E40" s="109" t="s">
        <v>102</v>
      </c>
      <c r="F40" s="109" t="s">
        <v>17</v>
      </c>
      <c r="G40" s="109" t="s">
        <v>102</v>
      </c>
      <c r="H40" s="109" t="s">
        <v>17</v>
      </c>
      <c r="I40" s="109" t="s">
        <v>17</v>
      </c>
    </row>
    <row r="41" spans="1:9" ht="27" customHeight="1">
      <c r="A41" s="26" t="s">
        <v>75</v>
      </c>
      <c r="B41" s="22">
        <v>13</v>
      </c>
      <c r="C41" s="84">
        <v>1</v>
      </c>
      <c r="D41" s="22">
        <v>12</v>
      </c>
      <c r="E41" s="177">
        <v>1</v>
      </c>
      <c r="F41" s="22">
        <v>15</v>
      </c>
      <c r="G41" s="84">
        <v>1</v>
      </c>
      <c r="H41" s="31" t="s">
        <v>179</v>
      </c>
      <c r="I41" s="32" t="s">
        <v>179</v>
      </c>
    </row>
    <row r="42" spans="1:9" ht="27.75" customHeight="1" thickBot="1">
      <c r="A42" s="39" t="s">
        <v>103</v>
      </c>
      <c r="B42" s="15">
        <v>0</v>
      </c>
      <c r="C42" s="16" t="str">
        <f>ROUND(((100*B42)/233),2)&amp;" %"</f>
        <v>0 %</v>
      </c>
      <c r="D42" s="15">
        <v>0</v>
      </c>
      <c r="E42" s="16" t="str">
        <f>ROUND(((100*D42)/233),2)&amp;" %"</f>
        <v>0 %</v>
      </c>
      <c r="F42" s="15">
        <v>0</v>
      </c>
      <c r="G42" s="16" t="str">
        <f>ROUND(((100*F42)/233),2)&amp;" %"</f>
        <v>0 %</v>
      </c>
      <c r="H42" s="33" t="s">
        <v>179</v>
      </c>
      <c r="I42" s="34" t="s">
        <v>179</v>
      </c>
    </row>
    <row r="43" spans="1:9" ht="25.5" customHeight="1" thickBot="1">
      <c r="A43" s="83" t="s">
        <v>125</v>
      </c>
      <c r="B43" s="78">
        <v>13</v>
      </c>
      <c r="C43" s="204">
        <v>1</v>
      </c>
      <c r="D43" s="78">
        <v>12</v>
      </c>
      <c r="E43" s="204">
        <v>1</v>
      </c>
      <c r="F43" s="78">
        <v>15</v>
      </c>
      <c r="G43" s="204">
        <v>1</v>
      </c>
      <c r="H43" s="36" t="s">
        <v>179</v>
      </c>
      <c r="I43" s="37" t="s">
        <v>179</v>
      </c>
    </row>
    <row r="44" ht="13.5" thickBot="1"/>
    <row r="45" ht="26.25" thickBot="1">
      <c r="A45" s="109" t="s">
        <v>98</v>
      </c>
    </row>
    <row r="46" ht="13.5" thickBot="1"/>
    <row r="47" spans="2:9" ht="33" customHeight="1" thickBot="1">
      <c r="B47" s="268" t="s">
        <v>92</v>
      </c>
      <c r="C47" s="272"/>
      <c r="D47" s="274" t="s">
        <v>93</v>
      </c>
      <c r="E47" s="272"/>
      <c r="F47" s="274" t="s">
        <v>94</v>
      </c>
      <c r="G47" s="269"/>
      <c r="H47" s="111" t="s">
        <v>95</v>
      </c>
      <c r="I47" s="124" t="s">
        <v>96</v>
      </c>
    </row>
    <row r="48" spans="2:9" ht="57" customHeight="1" thickBot="1">
      <c r="B48" s="109" t="s">
        <v>17</v>
      </c>
      <c r="C48" s="109" t="s">
        <v>186</v>
      </c>
      <c r="D48" s="112" t="s">
        <v>17</v>
      </c>
      <c r="E48" s="109" t="s">
        <v>99</v>
      </c>
      <c r="F48" s="109" t="s">
        <v>17</v>
      </c>
      <c r="G48" s="109" t="s">
        <v>99</v>
      </c>
      <c r="H48" s="109" t="s">
        <v>17</v>
      </c>
      <c r="I48" s="109" t="s">
        <v>17</v>
      </c>
    </row>
    <row r="49" spans="1:9" ht="25.5" customHeight="1">
      <c r="A49" s="26" t="s">
        <v>69</v>
      </c>
      <c r="B49" s="22">
        <v>0</v>
      </c>
      <c r="C49" s="234" t="str">
        <f>ROUND(((100*B49)/11),2)&amp;" %"</f>
        <v>0 %</v>
      </c>
      <c r="D49" s="174">
        <v>0</v>
      </c>
      <c r="E49" s="236" t="str">
        <f>ROUND(((100*D49)/11),2)&amp;" %"</f>
        <v>0 %</v>
      </c>
      <c r="F49" s="22">
        <v>0</v>
      </c>
      <c r="G49" s="177">
        <v>0</v>
      </c>
      <c r="H49" s="31" t="s">
        <v>179</v>
      </c>
      <c r="I49" s="32" t="s">
        <v>179</v>
      </c>
    </row>
    <row r="50" spans="1:9" ht="25.5" customHeight="1" thickBot="1">
      <c r="A50" s="39" t="s">
        <v>100</v>
      </c>
      <c r="B50" s="15">
        <v>0</v>
      </c>
      <c r="C50" s="235" t="str">
        <f>ROUND(((100*B50)/11),2)&amp;" %"</f>
        <v>0 %</v>
      </c>
      <c r="D50" s="176">
        <v>0</v>
      </c>
      <c r="E50" s="237" t="str">
        <f>ROUND(((100*D50)/11),2)&amp;" %"</f>
        <v>0 %</v>
      </c>
      <c r="F50" s="15">
        <v>0</v>
      </c>
      <c r="G50" s="178" t="str">
        <f>ROUND(((100*F50)/11),2)&amp;" %"</f>
        <v>0 %</v>
      </c>
      <c r="H50" s="33" t="s">
        <v>179</v>
      </c>
      <c r="I50" s="34" t="s">
        <v>179</v>
      </c>
    </row>
    <row r="51" spans="1:9" ht="25.5" customHeight="1" thickBot="1">
      <c r="A51" s="40" t="s">
        <v>16</v>
      </c>
      <c r="B51" s="78">
        <f>SUM(B49:B50)</f>
        <v>0</v>
      </c>
      <c r="C51" s="79" t="str">
        <f>ROUND(((100*B51)/3),2)&amp;" %"</f>
        <v>0 %</v>
      </c>
      <c r="D51" s="219">
        <v>0</v>
      </c>
      <c r="E51" s="79" t="str">
        <f>ROUND(((100*D51)/11),2)&amp;" %"</f>
        <v>0 %</v>
      </c>
      <c r="F51" s="78">
        <v>0</v>
      </c>
      <c r="G51" s="179">
        <v>0</v>
      </c>
      <c r="H51" s="36" t="s">
        <v>179</v>
      </c>
      <c r="I51" s="37" t="s">
        <v>179</v>
      </c>
    </row>
    <row r="52" spans="2:9" ht="12.75">
      <c r="B52" s="104"/>
      <c r="C52" s="38"/>
      <c r="D52" s="38"/>
      <c r="E52" s="38"/>
      <c r="F52" s="38"/>
      <c r="G52" s="38"/>
      <c r="H52" s="68"/>
      <c r="I52" s="38"/>
    </row>
  </sheetData>
  <mergeCells count="15">
    <mergeCell ref="D28:E28"/>
    <mergeCell ref="F28:G28"/>
    <mergeCell ref="B47:C47"/>
    <mergeCell ref="D47:E47"/>
    <mergeCell ref="F47:G47"/>
    <mergeCell ref="H39:I39"/>
    <mergeCell ref="K1:L1"/>
    <mergeCell ref="B14:C14"/>
    <mergeCell ref="D14:E14"/>
    <mergeCell ref="F14:G14"/>
    <mergeCell ref="B1:E1"/>
    <mergeCell ref="B39:C39"/>
    <mergeCell ref="D39:E39"/>
    <mergeCell ref="F39:G39"/>
    <mergeCell ref="B28:C28"/>
  </mergeCells>
  <printOptions/>
  <pageMargins left="0.7479166666666667" right="0.7479166666666667" top="0.9840277777777777" bottom="0.9840277777777777" header="0.5118055555555555" footer="0.5118055555555555"/>
  <pageSetup fitToHeight="1" fitToWidth="1" horizontalDpi="300" verticalDpi="300" orientation="landscape" paperSize="9" scale="43" r:id="rId2"/>
  <drawing r:id="rId1"/>
</worksheet>
</file>

<file path=xl/worksheets/sheet5.xml><?xml version="1.0" encoding="utf-8"?>
<worksheet xmlns="http://schemas.openxmlformats.org/spreadsheetml/2006/main" xmlns:r="http://schemas.openxmlformats.org/officeDocument/2006/relationships">
  <sheetPr>
    <tabColor indexed="21"/>
    <pageSetUpPr fitToPage="1"/>
  </sheetPr>
  <dimension ref="A1:R246"/>
  <sheetViews>
    <sheetView zoomScale="70" zoomScaleNormal="70" workbookViewId="0" topLeftCell="A1">
      <selection activeCell="C12" sqref="C12"/>
    </sheetView>
  </sheetViews>
  <sheetFormatPr defaultColWidth="11.421875" defaultRowHeight="12.75"/>
  <cols>
    <col min="1" max="1" width="43.00390625" style="0" customWidth="1"/>
    <col min="2" max="2" width="26.28125" style="0" customWidth="1"/>
    <col min="3" max="3" width="25.28125" style="0" customWidth="1"/>
    <col min="4" max="5" width="22.421875" style="0" customWidth="1"/>
    <col min="6" max="6" width="25.00390625" style="0" customWidth="1"/>
    <col min="7" max="9" width="26.28125" style="0" customWidth="1"/>
    <col min="10" max="10" width="27.28125" style="0" customWidth="1"/>
    <col min="11" max="11" width="23.00390625" style="0" customWidth="1"/>
    <col min="12" max="12" width="24.28125" style="0" customWidth="1"/>
    <col min="13" max="13" width="23.140625" style="0" customWidth="1"/>
    <col min="14" max="14" width="19.00390625" style="0" customWidth="1"/>
    <col min="15" max="15" width="26.57421875" style="0" customWidth="1"/>
    <col min="16" max="16" width="22.57421875" style="0" customWidth="1"/>
    <col min="17" max="17" width="26.28125" style="0" customWidth="1"/>
    <col min="18" max="18" width="22.140625" style="0" customWidth="1"/>
    <col min="19" max="19" width="25.7109375" style="0" customWidth="1"/>
    <col min="20" max="16384" width="11.57421875" style="0" customWidth="1"/>
  </cols>
  <sheetData>
    <row r="1" spans="1:14" ht="69" customHeight="1">
      <c r="A1" s="47"/>
      <c r="B1" s="270" t="s">
        <v>187</v>
      </c>
      <c r="C1" s="270"/>
      <c r="D1" s="270"/>
      <c r="E1" s="270"/>
      <c r="F1" s="82"/>
      <c r="G1" s="271"/>
      <c r="H1" s="271"/>
      <c r="I1" s="47"/>
      <c r="J1" s="47"/>
      <c r="K1" s="47"/>
      <c r="L1" s="47"/>
      <c r="M1" s="47"/>
      <c r="N1" s="47"/>
    </row>
    <row r="2" spans="1:18" ht="12.75" customHeight="1">
      <c r="A2" s="48">
        <v>41122</v>
      </c>
      <c r="B2" s="49"/>
      <c r="C2" s="49"/>
      <c r="D2" s="50" t="s">
        <v>123</v>
      </c>
      <c r="E2" s="49"/>
      <c r="F2" s="49"/>
      <c r="G2" s="49"/>
      <c r="H2" s="49"/>
      <c r="I2" s="49"/>
      <c r="J2" s="49"/>
      <c r="K2" s="49"/>
      <c r="L2" s="49"/>
      <c r="M2" s="49"/>
      <c r="N2" s="49"/>
      <c r="O2" s="49"/>
      <c r="P2" s="49"/>
      <c r="Q2" s="49"/>
      <c r="R2" s="49"/>
    </row>
    <row r="5" ht="12.75">
      <c r="A5" t="s">
        <v>104</v>
      </c>
    </row>
    <row r="6" ht="12.75">
      <c r="A6" t="s">
        <v>105</v>
      </c>
    </row>
    <row r="7" ht="12.75">
      <c r="A7" t="s">
        <v>106</v>
      </c>
    </row>
    <row r="8" s="2" customFormat="1" ht="12.75">
      <c r="A8" t="s">
        <v>107</v>
      </c>
    </row>
    <row r="9" s="2" customFormat="1" ht="12.75">
      <c r="A9" s="2" t="s">
        <v>4</v>
      </c>
    </row>
    <row r="10" ht="12.75">
      <c r="A10" s="2" t="s">
        <v>5</v>
      </c>
    </row>
    <row r="11" ht="12.75">
      <c r="A11" s="2" t="s">
        <v>6</v>
      </c>
    </row>
    <row r="13" ht="31.5" customHeight="1">
      <c r="A13" s="1" t="s">
        <v>108</v>
      </c>
    </row>
    <row r="14" ht="31.5" customHeight="1">
      <c r="A14" s="1"/>
    </row>
    <row r="15" ht="31.5" customHeight="1" thickBot="1">
      <c r="A15" s="1"/>
    </row>
    <row r="16" spans="1:11" ht="32.25" customHeight="1" thickBot="1">
      <c r="A16" s="275" t="s">
        <v>128</v>
      </c>
      <c r="B16" s="276"/>
      <c r="C16" s="276"/>
      <c r="D16" s="276"/>
      <c r="E16" s="276"/>
      <c r="F16" s="276"/>
      <c r="G16" s="276"/>
      <c r="H16" s="276"/>
      <c r="I16" s="277"/>
      <c r="J16" s="265" t="s">
        <v>16</v>
      </c>
      <c r="K16" s="266"/>
    </row>
    <row r="17" spans="1:11" ht="51.75" thickBot="1">
      <c r="A17" s="89" t="s">
        <v>109</v>
      </c>
      <c r="B17" s="112" t="s">
        <v>8</v>
      </c>
      <c r="C17" s="112" t="s">
        <v>9</v>
      </c>
      <c r="D17" s="112" t="s">
        <v>10</v>
      </c>
      <c r="E17" s="112" t="s">
        <v>11</v>
      </c>
      <c r="F17" s="112" t="s">
        <v>12</v>
      </c>
      <c r="G17" s="112" t="s">
        <v>13</v>
      </c>
      <c r="H17" s="112" t="s">
        <v>14</v>
      </c>
      <c r="I17" s="112" t="s">
        <v>15</v>
      </c>
      <c r="J17" s="112" t="s">
        <v>17</v>
      </c>
      <c r="K17" s="113" t="s">
        <v>110</v>
      </c>
    </row>
    <row r="18" spans="1:11" ht="25.5" customHeight="1">
      <c r="A18" s="90" t="s">
        <v>19</v>
      </c>
      <c r="B18" s="188">
        <v>31</v>
      </c>
      <c r="C18" s="189">
        <v>1</v>
      </c>
      <c r="D18" s="189">
        <v>0</v>
      </c>
      <c r="E18" s="189">
        <v>0</v>
      </c>
      <c r="F18" s="189">
        <v>0</v>
      </c>
      <c r="G18" s="189">
        <v>0</v>
      </c>
      <c r="H18" s="189">
        <v>0</v>
      </c>
      <c r="I18" s="190">
        <v>0</v>
      </c>
      <c r="J18" s="65">
        <f>SUM(B18:I18)</f>
        <v>32</v>
      </c>
      <c r="K18" s="61" t="str">
        <f aca="true" t="shared" si="0" ref="K18:K23">ROUND(((100*J18)/1494),2)&amp;" %"</f>
        <v>2,14 %</v>
      </c>
    </row>
    <row r="19" spans="1:11" ht="24.75" customHeight="1">
      <c r="A19" s="91" t="s">
        <v>20</v>
      </c>
      <c r="B19" s="191">
        <v>334</v>
      </c>
      <c r="C19" s="180">
        <v>4</v>
      </c>
      <c r="D19" s="180">
        <v>2</v>
      </c>
      <c r="E19" s="180">
        <v>0</v>
      </c>
      <c r="F19" s="180">
        <v>0</v>
      </c>
      <c r="G19" s="180">
        <v>0</v>
      </c>
      <c r="H19" s="180">
        <v>0</v>
      </c>
      <c r="I19" s="192">
        <v>0</v>
      </c>
      <c r="J19" s="66">
        <f aca="true" t="shared" si="1" ref="J19:J29">SUM(B19:I19)</f>
        <v>340</v>
      </c>
      <c r="K19" s="63" t="str">
        <f t="shared" si="0"/>
        <v>22,76 %</v>
      </c>
    </row>
    <row r="20" spans="1:11" ht="24.75" customHeight="1">
      <c r="A20" s="91" t="s">
        <v>21</v>
      </c>
      <c r="B20" s="191">
        <v>477</v>
      </c>
      <c r="C20" s="180">
        <v>166</v>
      </c>
      <c r="D20" s="180">
        <v>31</v>
      </c>
      <c r="E20" s="180">
        <v>0</v>
      </c>
      <c r="F20" s="180">
        <v>0</v>
      </c>
      <c r="G20" s="180">
        <v>0</v>
      </c>
      <c r="H20" s="180">
        <v>0</v>
      </c>
      <c r="I20" s="192">
        <v>0</v>
      </c>
      <c r="J20" s="66">
        <f t="shared" si="1"/>
        <v>674</v>
      </c>
      <c r="K20" s="63" t="str">
        <f t="shared" si="0"/>
        <v>45,11 %</v>
      </c>
    </row>
    <row r="21" spans="1:11" ht="25.5" customHeight="1">
      <c r="A21" s="91" t="s">
        <v>22</v>
      </c>
      <c r="B21" s="191">
        <v>81</v>
      </c>
      <c r="C21" s="180">
        <v>162</v>
      </c>
      <c r="D21" s="180">
        <v>16</v>
      </c>
      <c r="E21" s="180">
        <v>0</v>
      </c>
      <c r="F21" s="180">
        <v>0</v>
      </c>
      <c r="G21" s="180">
        <v>0</v>
      </c>
      <c r="H21" s="180">
        <v>0</v>
      </c>
      <c r="I21" s="192">
        <v>0</v>
      </c>
      <c r="J21" s="66">
        <f t="shared" si="1"/>
        <v>259</v>
      </c>
      <c r="K21" s="63" t="str">
        <f t="shared" si="0"/>
        <v>17,34 %</v>
      </c>
    </row>
    <row r="22" spans="1:11" ht="24.75" customHeight="1">
      <c r="A22" s="91" t="s">
        <v>23</v>
      </c>
      <c r="B22" s="191">
        <v>11</v>
      </c>
      <c r="C22" s="180">
        <v>63</v>
      </c>
      <c r="D22" s="180">
        <v>7</v>
      </c>
      <c r="E22" s="180">
        <v>0</v>
      </c>
      <c r="F22" s="180">
        <v>0</v>
      </c>
      <c r="G22" s="180">
        <v>0</v>
      </c>
      <c r="H22" s="180">
        <v>0</v>
      </c>
      <c r="I22" s="192">
        <v>0</v>
      </c>
      <c r="J22" s="66">
        <f t="shared" si="1"/>
        <v>81</v>
      </c>
      <c r="K22" s="63" t="str">
        <f t="shared" si="0"/>
        <v>5,42 %</v>
      </c>
    </row>
    <row r="23" spans="1:11" ht="25.5" customHeight="1">
      <c r="A23" s="93" t="s">
        <v>28</v>
      </c>
      <c r="B23" s="191">
        <v>2</v>
      </c>
      <c r="C23" s="180">
        <v>1</v>
      </c>
      <c r="D23" s="180">
        <v>0</v>
      </c>
      <c r="E23" s="180">
        <v>0</v>
      </c>
      <c r="F23" s="180">
        <v>0</v>
      </c>
      <c r="G23" s="180">
        <v>0</v>
      </c>
      <c r="H23" s="180">
        <v>0</v>
      </c>
      <c r="I23" s="192">
        <v>0</v>
      </c>
      <c r="J23" s="66">
        <f>SUM(B23:I23)</f>
        <v>3</v>
      </c>
      <c r="K23" s="63" t="str">
        <f t="shared" si="0"/>
        <v>0,2 %</v>
      </c>
    </row>
    <row r="24" spans="1:11" ht="25.5" customHeight="1">
      <c r="A24" s="93"/>
      <c r="B24" s="191">
        <v>0</v>
      </c>
      <c r="C24" s="180">
        <v>0</v>
      </c>
      <c r="D24" s="180">
        <v>0</v>
      </c>
      <c r="E24" s="180">
        <v>0</v>
      </c>
      <c r="F24" s="180">
        <v>0</v>
      </c>
      <c r="G24" s="180">
        <v>0</v>
      </c>
      <c r="H24" s="180">
        <v>0</v>
      </c>
      <c r="I24" s="192">
        <v>0</v>
      </c>
      <c r="J24" s="66"/>
      <c r="K24" s="63"/>
    </row>
    <row r="25" spans="1:11" ht="25.5" customHeight="1">
      <c r="A25" s="91" t="s">
        <v>24</v>
      </c>
      <c r="B25" s="191">
        <v>0</v>
      </c>
      <c r="C25" s="180">
        <v>0</v>
      </c>
      <c r="D25" s="180">
        <v>0</v>
      </c>
      <c r="E25" s="180">
        <v>0</v>
      </c>
      <c r="F25" s="180">
        <v>10</v>
      </c>
      <c r="G25" s="180">
        <v>0</v>
      </c>
      <c r="H25" s="180">
        <v>0</v>
      </c>
      <c r="I25" s="192">
        <v>0</v>
      </c>
      <c r="J25" s="66">
        <f t="shared" si="1"/>
        <v>10</v>
      </c>
      <c r="K25" s="63" t="str">
        <f aca="true" t="shared" si="2" ref="K25:K30">ROUND(((100*J25)/1494),2)&amp;" %"</f>
        <v>0,67 %</v>
      </c>
    </row>
    <row r="26" spans="1:11" ht="24.75" customHeight="1">
      <c r="A26" s="91" t="s">
        <v>25</v>
      </c>
      <c r="B26" s="191">
        <v>0</v>
      </c>
      <c r="C26" s="180">
        <v>0</v>
      </c>
      <c r="D26" s="180">
        <v>0</v>
      </c>
      <c r="E26" s="180">
        <v>0</v>
      </c>
      <c r="F26" s="180">
        <v>8</v>
      </c>
      <c r="G26" s="180">
        <v>9</v>
      </c>
      <c r="H26" s="180">
        <v>1</v>
      </c>
      <c r="I26" s="192">
        <v>0</v>
      </c>
      <c r="J26" s="66">
        <f t="shared" si="1"/>
        <v>18</v>
      </c>
      <c r="K26" s="63" t="str">
        <f t="shared" si="2"/>
        <v>1,2 %</v>
      </c>
    </row>
    <row r="27" spans="1:11" ht="25.5" customHeight="1">
      <c r="A27" s="91" t="s">
        <v>26</v>
      </c>
      <c r="B27" s="191">
        <v>0</v>
      </c>
      <c r="C27" s="180">
        <v>0</v>
      </c>
      <c r="D27" s="180">
        <v>0</v>
      </c>
      <c r="E27" s="180">
        <v>0</v>
      </c>
      <c r="F27" s="180">
        <v>7</v>
      </c>
      <c r="G27" s="180">
        <v>17</v>
      </c>
      <c r="H27" s="180">
        <v>9</v>
      </c>
      <c r="I27" s="192">
        <v>0</v>
      </c>
      <c r="J27" s="66">
        <f t="shared" si="1"/>
        <v>33</v>
      </c>
      <c r="K27" s="63" t="str">
        <f t="shared" si="2"/>
        <v>2,21 %</v>
      </c>
    </row>
    <row r="28" spans="1:11" ht="25.5" customHeight="1">
      <c r="A28" s="92" t="s">
        <v>27</v>
      </c>
      <c r="B28" s="191">
        <v>0</v>
      </c>
      <c r="C28" s="180">
        <v>0</v>
      </c>
      <c r="D28" s="180">
        <v>0</v>
      </c>
      <c r="E28" s="180">
        <v>0</v>
      </c>
      <c r="F28" s="180">
        <v>1</v>
      </c>
      <c r="G28" s="180">
        <v>4</v>
      </c>
      <c r="H28" s="180">
        <v>5</v>
      </c>
      <c r="I28" s="192">
        <v>0</v>
      </c>
      <c r="J28" s="66">
        <f t="shared" si="1"/>
        <v>10</v>
      </c>
      <c r="K28" s="63" t="str">
        <f t="shared" si="2"/>
        <v>0,67 %</v>
      </c>
    </row>
    <row r="29" spans="1:11" ht="24.75" customHeight="1" thickBot="1">
      <c r="A29" s="93" t="s">
        <v>29</v>
      </c>
      <c r="B29" s="193">
        <v>0</v>
      </c>
      <c r="C29" s="194">
        <v>0</v>
      </c>
      <c r="D29" s="194">
        <v>0</v>
      </c>
      <c r="E29" s="194">
        <v>0</v>
      </c>
      <c r="F29" s="194">
        <v>11</v>
      </c>
      <c r="G29" s="194">
        <v>23</v>
      </c>
      <c r="H29" s="194">
        <v>0</v>
      </c>
      <c r="I29" s="195">
        <v>0</v>
      </c>
      <c r="J29" s="67">
        <f t="shared" si="1"/>
        <v>34</v>
      </c>
      <c r="K29" s="64" t="str">
        <f t="shared" si="2"/>
        <v>2,28 %</v>
      </c>
    </row>
    <row r="30" spans="1:11" ht="25.5" customHeight="1" thickBot="1">
      <c r="A30" s="94" t="s">
        <v>111</v>
      </c>
      <c r="B30" s="205">
        <f>SUM(B18:B29)</f>
        <v>936</v>
      </c>
      <c r="C30" s="206">
        <f>SUM(C18:C29)</f>
        <v>397</v>
      </c>
      <c r="D30" s="206">
        <f>SUM(D18:D29)</f>
        <v>56</v>
      </c>
      <c r="E30" s="206">
        <f>SUM(E20:E29)</f>
        <v>0</v>
      </c>
      <c r="F30" s="206">
        <f>SUM(F25:F29)</f>
        <v>37</v>
      </c>
      <c r="G30" s="206">
        <f>SUM(G26:G29)</f>
        <v>53</v>
      </c>
      <c r="H30" s="207">
        <f>SUM(H26:H29)</f>
        <v>15</v>
      </c>
      <c r="I30" s="208"/>
      <c r="J30" s="185">
        <f>SUM(B30:I30)</f>
        <v>1494</v>
      </c>
      <c r="K30" s="182" t="str">
        <f t="shared" si="2"/>
        <v>100 %</v>
      </c>
    </row>
    <row r="31" spans="1:11" ht="13.5" thickBot="1">
      <c r="A31" s="95"/>
      <c r="B31" s="183" t="str">
        <f aca="true" t="shared" si="3" ref="B31:J31">ROUND(((100*B30)/1494),2)&amp;" %"</f>
        <v>62,65 %</v>
      </c>
      <c r="C31" s="184" t="str">
        <f t="shared" si="3"/>
        <v>26,57 %</v>
      </c>
      <c r="D31" s="184" t="str">
        <f t="shared" si="3"/>
        <v>3,75 %</v>
      </c>
      <c r="E31" s="184" t="str">
        <f t="shared" si="3"/>
        <v>0 %</v>
      </c>
      <c r="F31" s="184" t="str">
        <f t="shared" si="3"/>
        <v>2,48 %</v>
      </c>
      <c r="G31" s="184" t="str">
        <f t="shared" si="3"/>
        <v>3,55 %</v>
      </c>
      <c r="H31" s="184" t="str">
        <f t="shared" si="3"/>
        <v>1 %</v>
      </c>
      <c r="I31" s="184" t="str">
        <f t="shared" si="3"/>
        <v>0 %</v>
      </c>
      <c r="J31" s="184" t="str">
        <f t="shared" si="3"/>
        <v>100 %</v>
      </c>
      <c r="K31" s="111"/>
    </row>
    <row r="32" spans="1:11" ht="12.75">
      <c r="A32" s="96"/>
      <c r="B32" s="3"/>
      <c r="C32" s="3"/>
      <c r="D32" s="3"/>
      <c r="E32" s="3"/>
      <c r="F32" s="3"/>
      <c r="G32" s="3"/>
      <c r="H32" s="3"/>
      <c r="I32" s="3"/>
      <c r="J32" s="3"/>
      <c r="K32" s="97"/>
    </row>
    <row r="33" spans="1:11" s="17" customFormat="1" ht="12.75">
      <c r="A33" s="140"/>
      <c r="B33" s="105"/>
      <c r="C33" s="104"/>
      <c r="D33" s="103"/>
      <c r="E33" s="104"/>
      <c r="F33" s="104"/>
      <c r="G33" s="104"/>
      <c r="H33" s="104"/>
      <c r="I33" s="104"/>
      <c r="J33" s="104"/>
      <c r="K33" s="141"/>
    </row>
    <row r="34" spans="1:11" s="17" customFormat="1" ht="12.75">
      <c r="A34" s="140"/>
      <c r="B34" s="104"/>
      <c r="C34" s="103"/>
      <c r="D34" s="104"/>
      <c r="E34" s="104"/>
      <c r="F34" s="104"/>
      <c r="G34" s="104"/>
      <c r="H34" s="104"/>
      <c r="I34" s="104"/>
      <c r="J34" s="104"/>
      <c r="K34" s="141"/>
    </row>
    <row r="35" spans="1:11" ht="13.5" thickBot="1">
      <c r="A35" s="96"/>
      <c r="B35" s="3"/>
      <c r="C35" s="3"/>
      <c r="D35" s="3"/>
      <c r="E35" s="3"/>
      <c r="F35" s="3"/>
      <c r="G35" s="3"/>
      <c r="H35" s="3"/>
      <c r="I35" s="3"/>
      <c r="J35" s="3"/>
      <c r="K35" s="97"/>
    </row>
    <row r="36" spans="1:11" ht="33" customHeight="1" thickBot="1">
      <c r="A36" s="96"/>
      <c r="B36" s="278" t="s">
        <v>113</v>
      </c>
      <c r="C36" s="278" t="s">
        <v>114</v>
      </c>
      <c r="D36" s="278" t="s">
        <v>115</v>
      </c>
      <c r="E36" s="278" t="s">
        <v>116</v>
      </c>
      <c r="F36" s="278" t="s">
        <v>117</v>
      </c>
      <c r="G36" s="278" t="s">
        <v>118</v>
      </c>
      <c r="H36" s="278" t="s">
        <v>119</v>
      </c>
      <c r="I36" s="280" t="s">
        <v>120</v>
      </c>
      <c r="J36" s="265" t="s">
        <v>16</v>
      </c>
      <c r="K36" s="266"/>
    </row>
    <row r="37" spans="1:11" ht="51" customHeight="1" thickBot="1">
      <c r="A37" s="89" t="s">
        <v>109</v>
      </c>
      <c r="B37" s="279"/>
      <c r="C37" s="279"/>
      <c r="D37" s="279"/>
      <c r="E37" s="279"/>
      <c r="F37" s="279"/>
      <c r="G37" s="279"/>
      <c r="H37" s="279"/>
      <c r="I37" s="281"/>
      <c r="J37" s="112" t="s">
        <v>17</v>
      </c>
      <c r="K37" s="113" t="s">
        <v>121</v>
      </c>
    </row>
    <row r="38" spans="1:11" ht="27" customHeight="1">
      <c r="A38" s="90" t="s">
        <v>39</v>
      </c>
      <c r="B38" s="188">
        <v>90</v>
      </c>
      <c r="C38" s="189">
        <v>0</v>
      </c>
      <c r="D38" s="189">
        <v>0</v>
      </c>
      <c r="E38" s="189">
        <v>0</v>
      </c>
      <c r="F38" s="189">
        <v>0</v>
      </c>
      <c r="G38" s="189">
        <v>0</v>
      </c>
      <c r="H38" s="189">
        <v>0</v>
      </c>
      <c r="I38" s="190">
        <v>0</v>
      </c>
      <c r="J38" s="65">
        <f aca="true" t="shared" si="4" ref="J38:J44">SUM(B38:I38)</f>
        <v>90</v>
      </c>
      <c r="K38" s="75" t="str">
        <f aca="true" t="shared" si="5" ref="K38:K44">ROUND(((100*J38)/1494),2)&amp;" %"</f>
        <v>6,02 %</v>
      </c>
    </row>
    <row r="39" spans="1:11" ht="25.5" customHeight="1">
      <c r="A39" s="91" t="s">
        <v>40</v>
      </c>
      <c r="B39" s="191">
        <v>585</v>
      </c>
      <c r="C39" s="180">
        <v>339</v>
      </c>
      <c r="D39" s="180">
        <v>117</v>
      </c>
      <c r="E39" s="180">
        <v>0</v>
      </c>
      <c r="F39" s="180">
        <v>0</v>
      </c>
      <c r="G39" s="180">
        <v>0</v>
      </c>
      <c r="H39" s="180">
        <v>0</v>
      </c>
      <c r="I39" s="192">
        <v>0</v>
      </c>
      <c r="J39" s="66">
        <f t="shared" si="4"/>
        <v>1041</v>
      </c>
      <c r="K39" s="76" t="str">
        <f t="shared" si="5"/>
        <v>69,68 %</v>
      </c>
    </row>
    <row r="40" spans="1:11" ht="25.5" customHeight="1">
      <c r="A40" s="91" t="s">
        <v>43</v>
      </c>
      <c r="B40" s="191">
        <v>212</v>
      </c>
      <c r="C40" s="180">
        <v>45</v>
      </c>
      <c r="D40" s="180">
        <v>1</v>
      </c>
      <c r="E40" s="180">
        <v>0</v>
      </c>
      <c r="F40" s="180">
        <v>0</v>
      </c>
      <c r="G40" s="180">
        <v>0</v>
      </c>
      <c r="H40" s="180">
        <v>0</v>
      </c>
      <c r="I40" s="192">
        <v>0</v>
      </c>
      <c r="J40" s="66">
        <f t="shared" si="4"/>
        <v>258</v>
      </c>
      <c r="K40" s="76" t="str">
        <f t="shared" si="5"/>
        <v>17,27 %</v>
      </c>
    </row>
    <row r="41" spans="1:11" ht="26.25" customHeight="1">
      <c r="A41" s="91" t="s">
        <v>41</v>
      </c>
      <c r="B41" s="191">
        <v>0</v>
      </c>
      <c r="C41" s="180">
        <v>0</v>
      </c>
      <c r="D41" s="180">
        <v>0</v>
      </c>
      <c r="E41" s="180">
        <v>0</v>
      </c>
      <c r="F41" s="180">
        <v>4</v>
      </c>
      <c r="G41" s="180">
        <v>1</v>
      </c>
      <c r="H41" s="180">
        <v>0</v>
      </c>
      <c r="I41" s="192">
        <v>0</v>
      </c>
      <c r="J41" s="66">
        <f t="shared" si="4"/>
        <v>5</v>
      </c>
      <c r="K41" s="76" t="str">
        <f t="shared" si="5"/>
        <v>0,33 %</v>
      </c>
    </row>
    <row r="42" spans="1:11" ht="26.25" customHeight="1">
      <c r="A42" s="91" t="s">
        <v>42</v>
      </c>
      <c r="B42" s="191">
        <v>0</v>
      </c>
      <c r="C42" s="180">
        <v>0</v>
      </c>
      <c r="D42" s="180">
        <v>0</v>
      </c>
      <c r="E42" s="180">
        <v>0</v>
      </c>
      <c r="F42" s="180">
        <v>5</v>
      </c>
      <c r="G42" s="180">
        <v>13</v>
      </c>
      <c r="H42" s="180">
        <v>24</v>
      </c>
      <c r="I42" s="192">
        <v>0</v>
      </c>
      <c r="J42" s="66">
        <f t="shared" si="4"/>
        <v>42</v>
      </c>
      <c r="K42" s="76" t="str">
        <f t="shared" si="5"/>
        <v>2,81 %</v>
      </c>
    </row>
    <row r="43" spans="1:11" ht="27.75" customHeight="1" thickBot="1">
      <c r="A43" s="92" t="s">
        <v>44</v>
      </c>
      <c r="B43" s="193">
        <v>0</v>
      </c>
      <c r="C43" s="194">
        <v>0</v>
      </c>
      <c r="D43" s="194">
        <v>0</v>
      </c>
      <c r="E43" s="194">
        <v>0</v>
      </c>
      <c r="F43" s="194">
        <v>29</v>
      </c>
      <c r="G43" s="194">
        <v>29</v>
      </c>
      <c r="H43" s="194">
        <v>0</v>
      </c>
      <c r="I43" s="195">
        <v>0</v>
      </c>
      <c r="J43" s="67">
        <f t="shared" si="4"/>
        <v>58</v>
      </c>
      <c r="K43" s="77" t="str">
        <f t="shared" si="5"/>
        <v>3,88 %</v>
      </c>
    </row>
    <row r="44" spans="1:11" ht="29.25" customHeight="1" thickBot="1">
      <c r="A44" s="98" t="s">
        <v>111</v>
      </c>
      <c r="B44" s="29">
        <f>SUM(B38:B43)</f>
        <v>887</v>
      </c>
      <c r="C44" s="142">
        <f>SUM(C38:C43)</f>
        <v>384</v>
      </c>
      <c r="D44" s="186">
        <f>SUM(D38:D43)</f>
        <v>118</v>
      </c>
      <c r="E44" s="187">
        <v>0</v>
      </c>
      <c r="F44" s="186">
        <f>SUM(F40:F43)</f>
        <v>38</v>
      </c>
      <c r="G44" s="187">
        <f>SUM(G40:G43)</f>
        <v>43</v>
      </c>
      <c r="H44" s="186">
        <f>SUM(H41:H43)</f>
        <v>24</v>
      </c>
      <c r="I44" s="187"/>
      <c r="J44" s="147">
        <f t="shared" si="4"/>
        <v>1494</v>
      </c>
      <c r="K44" s="128" t="str">
        <f t="shared" si="5"/>
        <v>100 %</v>
      </c>
    </row>
    <row r="45" spans="1:11" ht="32.25" customHeight="1" thickBot="1">
      <c r="A45" s="99"/>
      <c r="B45" s="88" t="str">
        <f aca="true" t="shared" si="6" ref="B45:J45">ROUND(((100*B44)/1494),2)&amp;" %"</f>
        <v>59,37 %</v>
      </c>
      <c r="C45" s="88" t="str">
        <f t="shared" si="6"/>
        <v>25,7 %</v>
      </c>
      <c r="D45" s="88" t="str">
        <f t="shared" si="6"/>
        <v>7,9 %</v>
      </c>
      <c r="E45" s="88" t="str">
        <f t="shared" si="6"/>
        <v>0 %</v>
      </c>
      <c r="F45" s="88" t="str">
        <f t="shared" si="6"/>
        <v>2,54 %</v>
      </c>
      <c r="G45" s="88" t="str">
        <f t="shared" si="6"/>
        <v>2,88 %</v>
      </c>
      <c r="H45" s="88" t="str">
        <f t="shared" si="6"/>
        <v>1,61 %</v>
      </c>
      <c r="I45" s="88" t="str">
        <f t="shared" si="6"/>
        <v>0 %</v>
      </c>
      <c r="J45" s="88" t="str">
        <f t="shared" si="6"/>
        <v>100 %</v>
      </c>
      <c r="K45" s="111"/>
    </row>
    <row r="46" spans="1:11" ht="12.75">
      <c r="A46" s="96"/>
      <c r="B46" s="3"/>
      <c r="C46" s="3"/>
      <c r="D46" s="3"/>
      <c r="E46" s="3"/>
      <c r="F46" s="3"/>
      <c r="G46" s="3"/>
      <c r="H46" s="3"/>
      <c r="I46" s="3"/>
      <c r="J46" s="3"/>
      <c r="K46" s="97"/>
    </row>
    <row r="47" spans="1:11" s="17" customFormat="1" ht="13.5" thickBot="1">
      <c r="A47" s="143"/>
      <c r="B47" s="144"/>
      <c r="C47" s="145"/>
      <c r="D47" s="145"/>
      <c r="E47" s="144"/>
      <c r="F47" s="144"/>
      <c r="G47" s="145"/>
      <c r="H47" s="144"/>
      <c r="I47" s="144"/>
      <c r="J47" s="144"/>
      <c r="K47" s="146"/>
    </row>
    <row r="50" ht="13.5" thickBot="1"/>
    <row r="51" spans="1:11" ht="18.75" thickBot="1">
      <c r="A51" s="275" t="s">
        <v>129</v>
      </c>
      <c r="B51" s="276"/>
      <c r="C51" s="276"/>
      <c r="D51" s="276"/>
      <c r="E51" s="276"/>
      <c r="F51" s="276"/>
      <c r="G51" s="276"/>
      <c r="H51" s="276"/>
      <c r="I51" s="277"/>
      <c r="J51" s="265" t="s">
        <v>16</v>
      </c>
      <c r="K51" s="266"/>
    </row>
    <row r="52" spans="1:11" ht="51.75" thickBot="1">
      <c r="A52" s="89" t="s">
        <v>109</v>
      </c>
      <c r="B52" s="112" t="s">
        <v>8</v>
      </c>
      <c r="C52" s="112" t="s">
        <v>9</v>
      </c>
      <c r="D52" s="112" t="s">
        <v>10</v>
      </c>
      <c r="E52" s="112" t="s">
        <v>11</v>
      </c>
      <c r="F52" s="112" t="s">
        <v>12</v>
      </c>
      <c r="G52" s="112" t="s">
        <v>13</v>
      </c>
      <c r="H52" s="112" t="s">
        <v>14</v>
      </c>
      <c r="I52" s="112" t="s">
        <v>15</v>
      </c>
      <c r="J52" s="112" t="s">
        <v>17</v>
      </c>
      <c r="K52" s="113" t="s">
        <v>110</v>
      </c>
    </row>
    <row r="53" spans="1:11" ht="12.75">
      <c r="A53" s="240" t="s">
        <v>19</v>
      </c>
      <c r="B53" s="188">
        <v>53</v>
      </c>
      <c r="C53" s="189">
        <v>1</v>
      </c>
      <c r="D53" s="189">
        <v>0</v>
      </c>
      <c r="E53" s="189">
        <v>0</v>
      </c>
      <c r="F53" s="189">
        <v>0</v>
      </c>
      <c r="G53" s="189">
        <v>0</v>
      </c>
      <c r="H53" s="189">
        <v>0</v>
      </c>
      <c r="I53" s="190">
        <v>0</v>
      </c>
      <c r="J53" s="196">
        <f>SUM(B53:I53)</f>
        <v>54</v>
      </c>
      <c r="K53" s="75" t="str">
        <f>ROUND(((100*J53)/1750),2)&amp;" %"</f>
        <v>3,09 %</v>
      </c>
    </row>
    <row r="54" spans="1:11" ht="12.75">
      <c r="A54" s="241" t="s">
        <v>20</v>
      </c>
      <c r="B54" s="191">
        <v>430</v>
      </c>
      <c r="C54" s="180">
        <v>6</v>
      </c>
      <c r="D54" s="180">
        <v>2</v>
      </c>
      <c r="E54" s="180">
        <v>0</v>
      </c>
      <c r="F54" s="180">
        <v>0</v>
      </c>
      <c r="G54" s="180">
        <v>0</v>
      </c>
      <c r="H54" s="180">
        <v>0</v>
      </c>
      <c r="I54" s="192">
        <v>0</v>
      </c>
      <c r="J54" s="159">
        <f aca="true" t="shared" si="7" ref="J54:J64">SUM(B54:I54)</f>
        <v>438</v>
      </c>
      <c r="K54" s="76" t="str">
        <f>ROUND(((100*J54)/1750),2)&amp;" %"</f>
        <v>25,03 %</v>
      </c>
    </row>
    <row r="55" spans="1:11" ht="12.75">
      <c r="A55" s="241" t="s">
        <v>21</v>
      </c>
      <c r="B55" s="191">
        <v>551</v>
      </c>
      <c r="C55" s="180">
        <v>179</v>
      </c>
      <c r="D55" s="180">
        <v>34</v>
      </c>
      <c r="E55" s="180">
        <v>0</v>
      </c>
      <c r="F55" s="180">
        <v>0</v>
      </c>
      <c r="G55" s="180">
        <v>0</v>
      </c>
      <c r="H55" s="180">
        <v>0</v>
      </c>
      <c r="I55" s="192">
        <v>0</v>
      </c>
      <c r="J55" s="159">
        <f t="shared" si="7"/>
        <v>764</v>
      </c>
      <c r="K55" s="76" t="str">
        <f>ROUND(((100*J55)/1750),2)&amp;" %"</f>
        <v>43,66 %</v>
      </c>
    </row>
    <row r="56" spans="1:11" ht="12.75">
      <c r="A56" s="241" t="s">
        <v>22</v>
      </c>
      <c r="B56" s="191">
        <v>88</v>
      </c>
      <c r="C56" s="180">
        <v>175</v>
      </c>
      <c r="D56" s="180">
        <v>16</v>
      </c>
      <c r="E56" s="180">
        <v>0</v>
      </c>
      <c r="F56" s="180">
        <v>0</v>
      </c>
      <c r="G56" s="180">
        <v>0</v>
      </c>
      <c r="H56" s="180">
        <v>0</v>
      </c>
      <c r="I56" s="192">
        <v>0</v>
      </c>
      <c r="J56" s="159">
        <f t="shared" si="7"/>
        <v>279</v>
      </c>
      <c r="K56" s="76" t="str">
        <f>ROUND(((100*J56)/1750),2)&amp;" %"</f>
        <v>15,94 %</v>
      </c>
    </row>
    <row r="57" spans="1:11" ht="12.75">
      <c r="A57" s="241" t="s">
        <v>23</v>
      </c>
      <c r="B57" s="191">
        <v>14</v>
      </c>
      <c r="C57" s="180">
        <v>70</v>
      </c>
      <c r="D57" s="180">
        <v>7</v>
      </c>
      <c r="E57" s="180">
        <v>0</v>
      </c>
      <c r="F57" s="180">
        <v>0</v>
      </c>
      <c r="G57" s="180">
        <v>0</v>
      </c>
      <c r="H57" s="180">
        <v>0</v>
      </c>
      <c r="I57" s="192">
        <v>0</v>
      </c>
      <c r="J57" s="159">
        <f t="shared" si="7"/>
        <v>91</v>
      </c>
      <c r="K57" s="76" t="str">
        <f>ROUND(((100*J57)/1750),2)&amp;" %"</f>
        <v>5,2 %</v>
      </c>
    </row>
    <row r="58" spans="1:11" ht="12.75">
      <c r="A58" s="242" t="s">
        <v>28</v>
      </c>
      <c r="B58" s="191">
        <v>3</v>
      </c>
      <c r="C58" s="180">
        <v>1</v>
      </c>
      <c r="D58" s="180">
        <v>0</v>
      </c>
      <c r="E58" s="180">
        <v>0</v>
      </c>
      <c r="F58" s="180">
        <v>0</v>
      </c>
      <c r="G58" s="180">
        <v>0</v>
      </c>
      <c r="H58" s="180">
        <v>0</v>
      </c>
      <c r="I58" s="192">
        <v>0</v>
      </c>
      <c r="J58" s="159"/>
      <c r="K58" s="76"/>
    </row>
    <row r="59" spans="1:11" ht="12.75">
      <c r="A59" s="243"/>
      <c r="B59" s="191">
        <v>0</v>
      </c>
      <c r="C59" s="180">
        <v>0</v>
      </c>
      <c r="D59" s="180">
        <v>0</v>
      </c>
      <c r="E59" s="180">
        <v>0</v>
      </c>
      <c r="F59" s="180">
        <v>1</v>
      </c>
      <c r="G59" s="180">
        <v>0</v>
      </c>
      <c r="H59" s="180">
        <v>0</v>
      </c>
      <c r="I59" s="192">
        <v>0</v>
      </c>
      <c r="J59" s="159">
        <f t="shared" si="7"/>
        <v>1</v>
      </c>
      <c r="K59" s="76" t="str">
        <f aca="true" t="shared" si="8" ref="K59:K64">ROUND(((100*J59)/1750),2)&amp;" %"</f>
        <v>0,06 %</v>
      </c>
    </row>
    <row r="60" spans="1:11" ht="12.75">
      <c r="A60" s="241" t="s">
        <v>24</v>
      </c>
      <c r="B60" s="191">
        <v>0</v>
      </c>
      <c r="C60" s="180">
        <v>0</v>
      </c>
      <c r="D60" s="180">
        <v>0</v>
      </c>
      <c r="E60" s="180">
        <v>0</v>
      </c>
      <c r="F60" s="180">
        <v>11</v>
      </c>
      <c r="G60" s="180">
        <v>0</v>
      </c>
      <c r="H60" s="180">
        <v>0</v>
      </c>
      <c r="I60" s="192">
        <v>0</v>
      </c>
      <c r="J60" s="159">
        <f t="shared" si="7"/>
        <v>11</v>
      </c>
      <c r="K60" s="76" t="str">
        <f t="shared" si="8"/>
        <v>0,63 %</v>
      </c>
    </row>
    <row r="61" spans="1:11" ht="12.75">
      <c r="A61" s="241" t="s">
        <v>25</v>
      </c>
      <c r="B61" s="191">
        <v>0</v>
      </c>
      <c r="C61" s="180">
        <v>0</v>
      </c>
      <c r="D61" s="180">
        <v>0</v>
      </c>
      <c r="E61" s="180">
        <v>0</v>
      </c>
      <c r="F61" s="180">
        <v>11</v>
      </c>
      <c r="G61" s="180">
        <v>10</v>
      </c>
      <c r="H61" s="180">
        <v>1</v>
      </c>
      <c r="I61" s="192">
        <v>0</v>
      </c>
      <c r="J61" s="159">
        <f t="shared" si="7"/>
        <v>22</v>
      </c>
      <c r="K61" s="76" t="str">
        <f t="shared" si="8"/>
        <v>1,26 %</v>
      </c>
    </row>
    <row r="62" spans="1:11" ht="12.75">
      <c r="A62" s="241" t="s">
        <v>26</v>
      </c>
      <c r="B62" s="191">
        <v>0</v>
      </c>
      <c r="C62" s="180">
        <v>0</v>
      </c>
      <c r="D62" s="180">
        <v>0</v>
      </c>
      <c r="E62" s="180">
        <v>0</v>
      </c>
      <c r="F62" s="180">
        <v>8</v>
      </c>
      <c r="G62" s="180">
        <v>18</v>
      </c>
      <c r="H62" s="180">
        <v>9</v>
      </c>
      <c r="I62" s="192">
        <v>0</v>
      </c>
      <c r="J62" s="159">
        <f t="shared" si="7"/>
        <v>35</v>
      </c>
      <c r="K62" s="76" t="str">
        <f t="shared" si="8"/>
        <v>2 %</v>
      </c>
    </row>
    <row r="63" spans="1:11" ht="12.75">
      <c r="A63" s="241" t="s">
        <v>27</v>
      </c>
      <c r="B63" s="191">
        <v>0</v>
      </c>
      <c r="C63" s="180">
        <v>0</v>
      </c>
      <c r="D63" s="180">
        <v>0</v>
      </c>
      <c r="E63" s="180">
        <v>0</v>
      </c>
      <c r="F63" s="180">
        <v>3</v>
      </c>
      <c r="G63" s="180">
        <v>4</v>
      </c>
      <c r="H63" s="180">
        <v>6</v>
      </c>
      <c r="I63" s="192">
        <v>0</v>
      </c>
      <c r="J63" s="159">
        <f t="shared" si="7"/>
        <v>13</v>
      </c>
      <c r="K63" s="76" t="str">
        <f t="shared" si="8"/>
        <v>0,74 %</v>
      </c>
    </row>
    <row r="64" spans="1:11" ht="13.5" thickBot="1">
      <c r="A64" s="244" t="s">
        <v>29</v>
      </c>
      <c r="B64" s="193">
        <v>0</v>
      </c>
      <c r="C64" s="194">
        <v>0</v>
      </c>
      <c r="D64" s="194">
        <v>0</v>
      </c>
      <c r="E64" s="194">
        <v>0</v>
      </c>
      <c r="F64" s="194">
        <v>14</v>
      </c>
      <c r="G64" s="194">
        <v>24</v>
      </c>
      <c r="H64" s="194">
        <v>0</v>
      </c>
      <c r="I64" s="195">
        <v>0</v>
      </c>
      <c r="J64" s="160">
        <f t="shared" si="7"/>
        <v>38</v>
      </c>
      <c r="K64" s="77" t="str">
        <f t="shared" si="8"/>
        <v>2,17 %</v>
      </c>
    </row>
    <row r="65" spans="1:11" ht="13.5" thickBot="1">
      <c r="A65" s="94" t="s">
        <v>111</v>
      </c>
      <c r="B65" s="205">
        <f>SUM(B53:B64)</f>
        <v>1139</v>
      </c>
      <c r="C65" s="206">
        <f>SUM(C53:C64)</f>
        <v>432</v>
      </c>
      <c r="D65" s="206">
        <f>SUM(D53:D64)</f>
        <v>59</v>
      </c>
      <c r="E65" s="206">
        <f>SUM(E55:E64)</f>
        <v>0</v>
      </c>
      <c r="F65" s="206">
        <f>SUM(F59:F64)</f>
        <v>48</v>
      </c>
      <c r="G65" s="206">
        <f>SUM(G60:G64)</f>
        <v>56</v>
      </c>
      <c r="H65" s="206">
        <f>SUM(H60:H64)</f>
        <v>16</v>
      </c>
      <c r="I65" s="212"/>
      <c r="J65" s="131">
        <f>SUM(B65:I65)</f>
        <v>1750</v>
      </c>
      <c r="K65" s="129" t="str">
        <f>ROUND(((100*J65)/498),2)&amp;" %"</f>
        <v>351,41 %</v>
      </c>
    </row>
    <row r="66" spans="1:11" ht="13.5" thickBot="1">
      <c r="A66" s="95"/>
      <c r="B66" s="208" t="str">
        <f aca="true" t="shared" si="9" ref="B66:I66">ROUND(((100*B65)/1750),2)&amp;" %"</f>
        <v>65,09 %</v>
      </c>
      <c r="C66" s="208" t="str">
        <f t="shared" si="9"/>
        <v>24,69 %</v>
      </c>
      <c r="D66" s="208" t="str">
        <f t="shared" si="9"/>
        <v>3,37 %</v>
      </c>
      <c r="E66" s="208" t="str">
        <f t="shared" si="9"/>
        <v>0 %</v>
      </c>
      <c r="F66" s="208" t="str">
        <f t="shared" si="9"/>
        <v>2,74 %</v>
      </c>
      <c r="G66" s="208" t="str">
        <f t="shared" si="9"/>
        <v>3,2 %</v>
      </c>
      <c r="H66" s="208" t="str">
        <f t="shared" si="9"/>
        <v>0,91 %</v>
      </c>
      <c r="I66" s="208" t="str">
        <f t="shared" si="9"/>
        <v>0 %</v>
      </c>
      <c r="J66" s="130"/>
      <c r="K66" s="111"/>
    </row>
    <row r="67" spans="1:11" ht="12.75">
      <c r="A67" s="96"/>
      <c r="B67" s="104"/>
      <c r="C67" s="103"/>
      <c r="D67" s="103"/>
      <c r="E67" s="104"/>
      <c r="F67" s="104"/>
      <c r="G67" s="104"/>
      <c r="H67" s="104"/>
      <c r="I67" s="104"/>
      <c r="J67" s="3"/>
      <c r="K67" s="97"/>
    </row>
    <row r="68" spans="1:11" ht="11.25" customHeight="1">
      <c r="A68" s="96"/>
      <c r="B68" s="3"/>
      <c r="C68" s="103"/>
      <c r="D68" s="3"/>
      <c r="E68" s="3"/>
      <c r="F68" s="3"/>
      <c r="G68" s="3"/>
      <c r="H68" s="3"/>
      <c r="I68" s="3"/>
      <c r="J68" s="3"/>
      <c r="K68" s="97"/>
    </row>
    <row r="69" spans="1:11" ht="13.5" thickBot="1">
      <c r="A69" s="96"/>
      <c r="B69" s="3"/>
      <c r="C69" s="3"/>
      <c r="D69" s="3"/>
      <c r="E69" s="3"/>
      <c r="F69" s="3"/>
      <c r="G69" s="3"/>
      <c r="H69" s="3"/>
      <c r="I69" s="3"/>
      <c r="J69" s="3"/>
      <c r="K69" s="97"/>
    </row>
    <row r="70" spans="1:11" ht="13.5" customHeight="1" thickBot="1">
      <c r="A70" s="96"/>
      <c r="B70" s="278" t="s">
        <v>113</v>
      </c>
      <c r="C70" s="278" t="s">
        <v>114</v>
      </c>
      <c r="D70" s="278" t="s">
        <v>115</v>
      </c>
      <c r="E70" s="278" t="s">
        <v>116</v>
      </c>
      <c r="F70" s="278" t="s">
        <v>117</v>
      </c>
      <c r="G70" s="278" t="s">
        <v>118</v>
      </c>
      <c r="H70" s="278" t="s">
        <v>119</v>
      </c>
      <c r="I70" s="280" t="s">
        <v>120</v>
      </c>
      <c r="J70" s="265" t="s">
        <v>16</v>
      </c>
      <c r="K70" s="266"/>
    </row>
    <row r="71" spans="1:11" ht="51.75" thickBot="1">
      <c r="A71" s="213" t="s">
        <v>109</v>
      </c>
      <c r="B71" s="279"/>
      <c r="C71" s="279"/>
      <c r="D71" s="279"/>
      <c r="E71" s="279"/>
      <c r="F71" s="279"/>
      <c r="G71" s="279"/>
      <c r="H71" s="279"/>
      <c r="I71" s="281"/>
      <c r="J71" s="111" t="s">
        <v>17</v>
      </c>
      <c r="K71" s="132" t="s">
        <v>121</v>
      </c>
    </row>
    <row r="72" spans="1:11" ht="12.75">
      <c r="A72" s="90" t="s">
        <v>39</v>
      </c>
      <c r="B72" s="188">
        <v>98</v>
      </c>
      <c r="C72" s="189">
        <v>0</v>
      </c>
      <c r="D72" s="189">
        <v>0</v>
      </c>
      <c r="E72" s="189">
        <v>0</v>
      </c>
      <c r="F72" s="189">
        <v>0</v>
      </c>
      <c r="G72" s="189">
        <v>0</v>
      </c>
      <c r="H72" s="189">
        <v>0</v>
      </c>
      <c r="I72" s="190">
        <v>0</v>
      </c>
      <c r="J72" s="196">
        <f aca="true" t="shared" si="10" ref="J72:J78">SUM(B72:I72)</f>
        <v>98</v>
      </c>
      <c r="K72" s="75" t="str">
        <f aca="true" t="shared" si="11" ref="K72:K78">ROUND(((100*J72)/1750),2)&amp;" %"</f>
        <v>5,6 %</v>
      </c>
    </row>
    <row r="73" spans="1:11" ht="12.75">
      <c r="A73" s="91" t="s">
        <v>40</v>
      </c>
      <c r="B73" s="191">
        <v>627</v>
      </c>
      <c r="C73" s="180">
        <v>367</v>
      </c>
      <c r="D73" s="180">
        <v>126</v>
      </c>
      <c r="E73" s="180">
        <v>0</v>
      </c>
      <c r="F73" s="180">
        <v>0</v>
      </c>
      <c r="G73" s="180">
        <v>0</v>
      </c>
      <c r="H73" s="180">
        <v>0</v>
      </c>
      <c r="I73" s="192">
        <v>0</v>
      </c>
      <c r="J73" s="159">
        <f t="shared" si="10"/>
        <v>1120</v>
      </c>
      <c r="K73" s="76" t="str">
        <f t="shared" si="11"/>
        <v>64 %</v>
      </c>
    </row>
    <row r="74" spans="1:11" ht="12.75">
      <c r="A74" s="91" t="s">
        <v>43</v>
      </c>
      <c r="B74" s="191">
        <v>345</v>
      </c>
      <c r="C74" s="180">
        <v>66</v>
      </c>
      <c r="D74" s="180">
        <v>1</v>
      </c>
      <c r="E74" s="180">
        <v>0</v>
      </c>
      <c r="F74" s="180">
        <v>0</v>
      </c>
      <c r="G74" s="180">
        <v>0</v>
      </c>
      <c r="H74" s="180">
        <v>0</v>
      </c>
      <c r="I74" s="192">
        <v>0</v>
      </c>
      <c r="J74" s="159">
        <f t="shared" si="10"/>
        <v>412</v>
      </c>
      <c r="K74" s="76" t="str">
        <f t="shared" si="11"/>
        <v>23,54 %</v>
      </c>
    </row>
    <row r="75" spans="1:11" ht="12.75">
      <c r="A75" s="91" t="s">
        <v>41</v>
      </c>
      <c r="B75" s="191">
        <v>0</v>
      </c>
      <c r="C75" s="180">
        <v>0</v>
      </c>
      <c r="D75" s="180">
        <v>0</v>
      </c>
      <c r="E75" s="180">
        <v>0</v>
      </c>
      <c r="F75" s="180">
        <v>4</v>
      </c>
      <c r="G75" s="180">
        <v>1</v>
      </c>
      <c r="H75" s="180">
        <v>0</v>
      </c>
      <c r="I75" s="192">
        <v>0</v>
      </c>
      <c r="J75" s="159">
        <f t="shared" si="10"/>
        <v>5</v>
      </c>
      <c r="K75" s="76" t="str">
        <f t="shared" si="11"/>
        <v>0,29 %</v>
      </c>
    </row>
    <row r="76" spans="1:11" ht="12.75">
      <c r="A76" s="91" t="s">
        <v>42</v>
      </c>
      <c r="B76" s="191">
        <v>0</v>
      </c>
      <c r="C76" s="180">
        <v>0</v>
      </c>
      <c r="D76" s="180">
        <v>0</v>
      </c>
      <c r="E76" s="180">
        <v>0</v>
      </c>
      <c r="F76" s="180">
        <v>5</v>
      </c>
      <c r="G76" s="180">
        <v>13</v>
      </c>
      <c r="H76" s="180">
        <v>26</v>
      </c>
      <c r="I76" s="192">
        <v>0</v>
      </c>
      <c r="J76" s="159">
        <f t="shared" si="10"/>
        <v>44</v>
      </c>
      <c r="K76" s="76" t="str">
        <f t="shared" si="11"/>
        <v>2,51 %</v>
      </c>
    </row>
    <row r="77" spans="1:11" ht="13.5" thickBot="1">
      <c r="A77" s="92" t="s">
        <v>44</v>
      </c>
      <c r="B77" s="193">
        <v>0</v>
      </c>
      <c r="C77" s="194">
        <v>0</v>
      </c>
      <c r="D77" s="194">
        <v>0</v>
      </c>
      <c r="E77" s="194">
        <v>0</v>
      </c>
      <c r="F77" s="194">
        <v>40</v>
      </c>
      <c r="G77" s="194">
        <v>31</v>
      </c>
      <c r="H77" s="194">
        <v>0</v>
      </c>
      <c r="I77" s="195">
        <v>0</v>
      </c>
      <c r="J77" s="160">
        <f t="shared" si="10"/>
        <v>71</v>
      </c>
      <c r="K77" s="77" t="str">
        <f t="shared" si="11"/>
        <v>4,06 %</v>
      </c>
    </row>
    <row r="78" spans="1:11" ht="13.5" thickBot="1">
      <c r="A78" s="98" t="s">
        <v>111</v>
      </c>
      <c r="B78" s="29">
        <f>SUM(B72:B77)</f>
        <v>1070</v>
      </c>
      <c r="C78" s="142">
        <f>SUM(C72:C77)</f>
        <v>433</v>
      </c>
      <c r="D78" s="186">
        <f>SUM(D72:D77)</f>
        <v>127</v>
      </c>
      <c r="E78" s="187"/>
      <c r="F78" s="186">
        <f>SUM(F74:F77)</f>
        <v>49</v>
      </c>
      <c r="G78" s="187">
        <f>SUM(G74:G77)</f>
        <v>45</v>
      </c>
      <c r="H78" s="186">
        <f>SUM(H75:H77)</f>
        <v>26</v>
      </c>
      <c r="I78" s="187"/>
      <c r="J78" s="43">
        <f t="shared" si="10"/>
        <v>1750</v>
      </c>
      <c r="K78" s="75" t="str">
        <f t="shared" si="11"/>
        <v>100 %</v>
      </c>
    </row>
    <row r="79" spans="1:11" ht="26.25" thickBot="1">
      <c r="A79" s="99" t="s">
        <v>112</v>
      </c>
      <c r="B79" s="148" t="str">
        <f aca="true" t="shared" si="12" ref="B79:J79">ROUND(((100*B78)/1750),2)&amp;" %"</f>
        <v>61,14 %</v>
      </c>
      <c r="C79" s="148" t="str">
        <f t="shared" si="12"/>
        <v>24,74 %</v>
      </c>
      <c r="D79" s="148" t="str">
        <f t="shared" si="12"/>
        <v>7,26 %</v>
      </c>
      <c r="E79" s="148" t="str">
        <f t="shared" si="12"/>
        <v>0 %</v>
      </c>
      <c r="F79" s="148" t="str">
        <f t="shared" si="12"/>
        <v>2,8 %</v>
      </c>
      <c r="G79" s="148" t="str">
        <f t="shared" si="12"/>
        <v>2,57 %</v>
      </c>
      <c r="H79" s="148" t="str">
        <f t="shared" si="12"/>
        <v>1,49 %</v>
      </c>
      <c r="I79" s="148" t="str">
        <f t="shared" si="12"/>
        <v>0 %</v>
      </c>
      <c r="J79" s="88" t="str">
        <f t="shared" si="12"/>
        <v>100 %</v>
      </c>
      <c r="K79" s="111"/>
    </row>
    <row r="80" spans="1:11" ht="18" customHeight="1">
      <c r="A80" s="96"/>
      <c r="B80" s="104"/>
      <c r="C80" s="103"/>
      <c r="D80" s="103"/>
      <c r="E80" s="104"/>
      <c r="F80" s="104"/>
      <c r="G80" s="103"/>
      <c r="H80" s="104"/>
      <c r="I80" s="104"/>
      <c r="J80" s="3"/>
      <c r="K80" s="97"/>
    </row>
    <row r="81" spans="1:11" ht="13.5" thickBot="1">
      <c r="A81" s="100"/>
      <c r="B81" s="144"/>
      <c r="C81" s="144"/>
      <c r="D81" s="144"/>
      <c r="E81" s="144"/>
      <c r="F81" s="144"/>
      <c r="G81" s="144"/>
      <c r="H81" s="144"/>
      <c r="I81" s="144"/>
      <c r="J81" s="101"/>
      <c r="K81" s="102"/>
    </row>
    <row r="83" ht="13.5" thickBot="1"/>
    <row r="84" spans="1:11" ht="18.75" thickBot="1">
      <c r="A84" s="275" t="s">
        <v>130</v>
      </c>
      <c r="B84" s="276"/>
      <c r="C84" s="276"/>
      <c r="D84" s="276"/>
      <c r="E84" s="276"/>
      <c r="F84" s="276"/>
      <c r="G84" s="276"/>
      <c r="H84" s="276"/>
      <c r="I84" s="277"/>
      <c r="J84" s="265" t="s">
        <v>16</v>
      </c>
      <c r="K84" s="266"/>
    </row>
    <row r="85" spans="1:11" ht="51.75" thickBot="1">
      <c r="A85" s="89" t="s">
        <v>109</v>
      </c>
      <c r="B85" s="112" t="s">
        <v>8</v>
      </c>
      <c r="C85" s="112" t="s">
        <v>9</v>
      </c>
      <c r="D85" s="112" t="s">
        <v>10</v>
      </c>
      <c r="E85" s="112" t="s">
        <v>11</v>
      </c>
      <c r="F85" s="112" t="s">
        <v>12</v>
      </c>
      <c r="G85" s="112" t="s">
        <v>13</v>
      </c>
      <c r="H85" s="112" t="s">
        <v>14</v>
      </c>
      <c r="I85" s="112" t="s">
        <v>15</v>
      </c>
      <c r="J85" s="112" t="s">
        <v>17</v>
      </c>
      <c r="K85" s="113" t="s">
        <v>110</v>
      </c>
    </row>
    <row r="86" spans="1:11" ht="12.75">
      <c r="A86" s="240" t="s">
        <v>19</v>
      </c>
      <c r="B86" s="188">
        <v>6</v>
      </c>
      <c r="C86" s="189">
        <v>0</v>
      </c>
      <c r="D86" s="189">
        <v>0</v>
      </c>
      <c r="E86" s="189">
        <v>0</v>
      </c>
      <c r="F86" s="189">
        <v>0</v>
      </c>
      <c r="G86" s="189">
        <v>0</v>
      </c>
      <c r="H86" s="189">
        <v>0</v>
      </c>
      <c r="I86" s="190">
        <v>0</v>
      </c>
      <c r="J86" s="201">
        <f aca="true" t="shared" si="13" ref="J86:J97">SUM(B86:I86)</f>
        <v>6</v>
      </c>
      <c r="K86" s="210" t="str">
        <f>ROUND(((100*J566)/56),2)&amp;" %"</f>
        <v>0 %</v>
      </c>
    </row>
    <row r="87" spans="1:11" ht="12.75">
      <c r="A87" s="241" t="s">
        <v>20</v>
      </c>
      <c r="B87" s="191">
        <v>9</v>
      </c>
      <c r="C87" s="180">
        <v>1</v>
      </c>
      <c r="D87" s="180">
        <v>0</v>
      </c>
      <c r="E87" s="180">
        <v>0</v>
      </c>
      <c r="F87" s="180">
        <v>0</v>
      </c>
      <c r="G87" s="180">
        <v>0</v>
      </c>
      <c r="H87" s="180">
        <v>0</v>
      </c>
      <c r="I87" s="192">
        <v>0</v>
      </c>
      <c r="J87" s="202">
        <f t="shared" si="13"/>
        <v>10</v>
      </c>
      <c r="K87" s="159" t="str">
        <f aca="true" t="shared" si="14" ref="K87:K98">ROUND(((100*J87)/56),2)&amp;" %"</f>
        <v>17,86 %</v>
      </c>
    </row>
    <row r="88" spans="1:11" ht="12.75">
      <c r="A88" s="241" t="s">
        <v>21</v>
      </c>
      <c r="B88" s="191">
        <v>7</v>
      </c>
      <c r="C88" s="180">
        <v>7</v>
      </c>
      <c r="D88" s="180">
        <v>0</v>
      </c>
      <c r="E88" s="180">
        <v>0</v>
      </c>
      <c r="F88" s="180">
        <v>0</v>
      </c>
      <c r="G88" s="180">
        <v>0</v>
      </c>
      <c r="H88" s="180">
        <v>0</v>
      </c>
      <c r="I88" s="192">
        <v>0</v>
      </c>
      <c r="J88" s="202">
        <f t="shared" si="13"/>
        <v>14</v>
      </c>
      <c r="K88" s="159" t="str">
        <f t="shared" si="14"/>
        <v>25 %</v>
      </c>
    </row>
    <row r="89" spans="1:11" ht="12.75">
      <c r="A89" s="241" t="s">
        <v>22</v>
      </c>
      <c r="B89" s="191">
        <v>0</v>
      </c>
      <c r="C89" s="180">
        <v>0</v>
      </c>
      <c r="D89" s="180">
        <v>0</v>
      </c>
      <c r="E89" s="180">
        <v>0</v>
      </c>
      <c r="F89" s="180">
        <v>0</v>
      </c>
      <c r="G89" s="180">
        <v>0</v>
      </c>
      <c r="H89" s="180">
        <v>0</v>
      </c>
      <c r="I89" s="192">
        <v>0</v>
      </c>
      <c r="J89" s="202">
        <f t="shared" si="13"/>
        <v>0</v>
      </c>
      <c r="K89" s="159" t="str">
        <f t="shared" si="14"/>
        <v>0 %</v>
      </c>
    </row>
    <row r="90" spans="1:11" ht="12.75">
      <c r="A90" s="241" t="s">
        <v>23</v>
      </c>
      <c r="B90" s="191">
        <v>0</v>
      </c>
      <c r="C90" s="180">
        <v>0</v>
      </c>
      <c r="D90" s="180">
        <v>0</v>
      </c>
      <c r="E90" s="180">
        <v>0</v>
      </c>
      <c r="F90" s="180">
        <v>0</v>
      </c>
      <c r="G90" s="180">
        <v>0</v>
      </c>
      <c r="H90" s="180">
        <v>0</v>
      </c>
      <c r="I90" s="192">
        <v>0</v>
      </c>
      <c r="J90" s="202">
        <f t="shared" si="13"/>
        <v>0</v>
      </c>
      <c r="K90" s="159" t="str">
        <f t="shared" si="14"/>
        <v>0 %</v>
      </c>
    </row>
    <row r="91" spans="1:11" ht="12.75">
      <c r="A91" s="242" t="s">
        <v>28</v>
      </c>
      <c r="B91" s="191">
        <v>0</v>
      </c>
      <c r="C91" s="180">
        <v>0</v>
      </c>
      <c r="D91" s="180">
        <v>0</v>
      </c>
      <c r="E91" s="180">
        <v>0</v>
      </c>
      <c r="F91" s="180">
        <v>0</v>
      </c>
      <c r="G91" s="180">
        <v>0</v>
      </c>
      <c r="H91" s="180">
        <v>0</v>
      </c>
      <c r="I91" s="192">
        <v>0</v>
      </c>
      <c r="J91" s="202">
        <f t="shared" si="13"/>
        <v>0</v>
      </c>
      <c r="K91" s="159" t="str">
        <f t="shared" si="14"/>
        <v>0 %</v>
      </c>
    </row>
    <row r="92" spans="1:11" ht="12.75">
      <c r="A92" s="243"/>
      <c r="B92" s="191">
        <v>0</v>
      </c>
      <c r="C92" s="180">
        <v>0</v>
      </c>
      <c r="D92" s="180">
        <v>0</v>
      </c>
      <c r="E92" s="180">
        <v>0</v>
      </c>
      <c r="F92" s="180">
        <v>0</v>
      </c>
      <c r="G92" s="180">
        <v>0</v>
      </c>
      <c r="H92" s="180">
        <v>0</v>
      </c>
      <c r="I92" s="192">
        <v>0</v>
      </c>
      <c r="J92" s="202">
        <f t="shared" si="13"/>
        <v>0</v>
      </c>
      <c r="K92" s="159" t="str">
        <f t="shared" si="14"/>
        <v>0 %</v>
      </c>
    </row>
    <row r="93" spans="1:11" ht="12.75">
      <c r="A93" s="241" t="s">
        <v>24</v>
      </c>
      <c r="B93" s="191">
        <v>0</v>
      </c>
      <c r="C93" s="180">
        <v>0</v>
      </c>
      <c r="D93" s="180">
        <v>0</v>
      </c>
      <c r="E93" s="180">
        <v>0</v>
      </c>
      <c r="F93" s="180">
        <v>4</v>
      </c>
      <c r="G93" s="180">
        <v>0</v>
      </c>
      <c r="H93" s="180">
        <v>0</v>
      </c>
      <c r="I93" s="192">
        <v>0</v>
      </c>
      <c r="J93" s="202">
        <f t="shared" si="13"/>
        <v>4</v>
      </c>
      <c r="K93" s="159" t="str">
        <f t="shared" si="14"/>
        <v>7,14 %</v>
      </c>
    </row>
    <row r="94" spans="1:11" ht="12.75">
      <c r="A94" s="241" t="s">
        <v>25</v>
      </c>
      <c r="B94" s="191">
        <v>0</v>
      </c>
      <c r="C94" s="180">
        <v>0</v>
      </c>
      <c r="D94" s="180">
        <v>0</v>
      </c>
      <c r="E94" s="180">
        <v>0</v>
      </c>
      <c r="F94" s="180">
        <v>8</v>
      </c>
      <c r="G94" s="180">
        <v>1</v>
      </c>
      <c r="H94" s="180">
        <v>0</v>
      </c>
      <c r="I94" s="192">
        <v>0</v>
      </c>
      <c r="J94" s="202">
        <f t="shared" si="13"/>
        <v>9</v>
      </c>
      <c r="K94" s="159" t="str">
        <f t="shared" si="14"/>
        <v>16,07 %</v>
      </c>
    </row>
    <row r="95" spans="1:11" ht="12.75">
      <c r="A95" s="241" t="s">
        <v>26</v>
      </c>
      <c r="B95" s="191">
        <v>0</v>
      </c>
      <c r="C95" s="180">
        <v>0</v>
      </c>
      <c r="D95" s="180">
        <v>0</v>
      </c>
      <c r="E95" s="180">
        <v>0</v>
      </c>
      <c r="F95" s="180">
        <v>1</v>
      </c>
      <c r="G95" s="180">
        <v>0</v>
      </c>
      <c r="H95" s="180">
        <v>1</v>
      </c>
      <c r="I95" s="192">
        <v>0</v>
      </c>
      <c r="J95" s="202">
        <f t="shared" si="13"/>
        <v>2</v>
      </c>
      <c r="K95" s="159" t="str">
        <f t="shared" si="14"/>
        <v>3,57 %</v>
      </c>
    </row>
    <row r="96" spans="1:11" ht="12.75">
      <c r="A96" s="241" t="s">
        <v>27</v>
      </c>
      <c r="B96" s="191">
        <v>0</v>
      </c>
      <c r="C96" s="180">
        <v>0</v>
      </c>
      <c r="D96" s="180">
        <v>0</v>
      </c>
      <c r="E96" s="180">
        <v>0</v>
      </c>
      <c r="F96" s="180">
        <v>1</v>
      </c>
      <c r="G96" s="180">
        <v>0</v>
      </c>
      <c r="H96" s="180">
        <v>0</v>
      </c>
      <c r="I96" s="192">
        <v>0</v>
      </c>
      <c r="J96" s="202">
        <f t="shared" si="13"/>
        <v>1</v>
      </c>
      <c r="K96" s="159" t="str">
        <f t="shared" si="14"/>
        <v>1,79 %</v>
      </c>
    </row>
    <row r="97" spans="1:11" ht="13.5" thickBot="1">
      <c r="A97" s="244" t="s">
        <v>29</v>
      </c>
      <c r="B97" s="193">
        <v>0</v>
      </c>
      <c r="C97" s="194">
        <v>0</v>
      </c>
      <c r="D97" s="194">
        <v>0</v>
      </c>
      <c r="E97" s="194">
        <v>0</v>
      </c>
      <c r="F97" s="194">
        <v>3</v>
      </c>
      <c r="G97" s="194">
        <v>7</v>
      </c>
      <c r="H97" s="194">
        <v>0</v>
      </c>
      <c r="I97" s="195">
        <v>0</v>
      </c>
      <c r="J97" s="203">
        <f t="shared" si="13"/>
        <v>10</v>
      </c>
      <c r="K97" s="159" t="str">
        <f t="shared" si="14"/>
        <v>17,86 %</v>
      </c>
    </row>
    <row r="98" spans="1:11" ht="13.5" thickBot="1">
      <c r="A98" s="94" t="s">
        <v>111</v>
      </c>
      <c r="B98" s="215">
        <f>B86+B87+B88+B89+B90+B91+B92+B93+B94+B95+B96+B97</f>
        <v>22</v>
      </c>
      <c r="C98" s="215">
        <f aca="true" t="shared" si="15" ref="C98:J98">C86+C87+C88+C89+C90+C91+C92+C93+C94+C95+C96+C97</f>
        <v>8</v>
      </c>
      <c r="D98" s="215">
        <f t="shared" si="15"/>
        <v>0</v>
      </c>
      <c r="E98" s="215">
        <f t="shared" si="15"/>
        <v>0</v>
      </c>
      <c r="F98" s="215">
        <f t="shared" si="15"/>
        <v>17</v>
      </c>
      <c r="G98" s="215">
        <f t="shared" si="15"/>
        <v>8</v>
      </c>
      <c r="H98" s="215">
        <f t="shared" si="15"/>
        <v>1</v>
      </c>
      <c r="I98" s="215">
        <f t="shared" si="15"/>
        <v>0</v>
      </c>
      <c r="J98" s="215">
        <f t="shared" si="15"/>
        <v>56</v>
      </c>
      <c r="K98" s="79" t="str">
        <f t="shared" si="14"/>
        <v>100 %</v>
      </c>
    </row>
    <row r="99" spans="1:11" ht="13.5" thickBot="1">
      <c r="A99" s="95"/>
      <c r="B99" s="205" t="str">
        <f aca="true" t="shared" si="16" ref="B99:J99">ROUND(((100*B98)/56),2)&amp;" %"</f>
        <v>39,29 %</v>
      </c>
      <c r="C99" s="205" t="str">
        <f t="shared" si="16"/>
        <v>14,29 %</v>
      </c>
      <c r="D99" s="205" t="str">
        <f t="shared" si="16"/>
        <v>0 %</v>
      </c>
      <c r="E99" s="205" t="str">
        <f t="shared" si="16"/>
        <v>0 %</v>
      </c>
      <c r="F99" s="205" t="str">
        <f t="shared" si="16"/>
        <v>30,36 %</v>
      </c>
      <c r="G99" s="205" t="str">
        <f t="shared" si="16"/>
        <v>14,29 %</v>
      </c>
      <c r="H99" s="205" t="str">
        <f t="shared" si="16"/>
        <v>1,79 %</v>
      </c>
      <c r="I99" s="205" t="str">
        <f t="shared" si="16"/>
        <v>0 %</v>
      </c>
      <c r="J99" s="148" t="str">
        <f t="shared" si="16"/>
        <v>100 %</v>
      </c>
      <c r="K99" s="209"/>
    </row>
    <row r="100" spans="1:11" ht="12.75">
      <c r="A100" s="96"/>
      <c r="B100" s="104"/>
      <c r="C100" s="103"/>
      <c r="D100" s="103"/>
      <c r="E100" s="104"/>
      <c r="F100" s="104"/>
      <c r="G100" s="104"/>
      <c r="H100" s="104"/>
      <c r="I100" s="104"/>
      <c r="J100" s="104"/>
      <c r="K100" s="97"/>
    </row>
    <row r="101" spans="1:11" ht="12.75">
      <c r="A101" s="96"/>
      <c r="B101" s="3"/>
      <c r="C101" s="103"/>
      <c r="D101" s="104"/>
      <c r="E101" s="104"/>
      <c r="F101" s="104"/>
      <c r="G101" s="3"/>
      <c r="H101" s="3"/>
      <c r="I101" s="3"/>
      <c r="J101" s="3"/>
      <c r="K101" s="97"/>
    </row>
    <row r="102" spans="1:11" ht="13.5" thickBot="1">
      <c r="A102" s="96"/>
      <c r="B102" s="3"/>
      <c r="C102" s="3"/>
      <c r="D102" s="3"/>
      <c r="E102" s="3"/>
      <c r="F102" s="3"/>
      <c r="G102" s="3"/>
      <c r="H102" s="3"/>
      <c r="I102" s="3"/>
      <c r="J102" s="3"/>
      <c r="K102" s="97"/>
    </row>
    <row r="103" spans="1:11" ht="13.5" customHeight="1" thickBot="1">
      <c r="A103" s="96"/>
      <c r="B103" s="278" t="s">
        <v>113</v>
      </c>
      <c r="C103" s="278" t="s">
        <v>114</v>
      </c>
      <c r="D103" s="278" t="s">
        <v>115</v>
      </c>
      <c r="E103" s="278" t="s">
        <v>116</v>
      </c>
      <c r="F103" s="278" t="s">
        <v>117</v>
      </c>
      <c r="G103" s="278" t="s">
        <v>118</v>
      </c>
      <c r="H103" s="278" t="s">
        <v>119</v>
      </c>
      <c r="I103" s="280" t="s">
        <v>120</v>
      </c>
      <c r="J103" s="265" t="s">
        <v>16</v>
      </c>
      <c r="K103" s="266"/>
    </row>
    <row r="104" spans="1:11" ht="51.75" thickBot="1">
      <c r="A104" s="89" t="s">
        <v>109</v>
      </c>
      <c r="B104" s="279"/>
      <c r="C104" s="279"/>
      <c r="D104" s="279"/>
      <c r="E104" s="279"/>
      <c r="F104" s="279"/>
      <c r="G104" s="279"/>
      <c r="H104" s="279"/>
      <c r="I104" s="281"/>
      <c r="J104" s="112" t="s">
        <v>17</v>
      </c>
      <c r="K104" s="113" t="s">
        <v>121</v>
      </c>
    </row>
    <row r="105" spans="1:11" ht="12.75">
      <c r="A105" s="90" t="s">
        <v>39</v>
      </c>
      <c r="B105" s="188">
        <v>6</v>
      </c>
      <c r="C105" s="189">
        <v>0</v>
      </c>
      <c r="D105" s="189">
        <v>0</v>
      </c>
      <c r="E105" s="189">
        <v>0</v>
      </c>
      <c r="F105" s="189">
        <v>0</v>
      </c>
      <c r="G105" s="189">
        <v>0</v>
      </c>
      <c r="H105" s="189">
        <v>0</v>
      </c>
      <c r="I105" s="190">
        <v>0</v>
      </c>
      <c r="J105" s="65">
        <f aca="true" t="shared" si="17" ref="J105:J111">SUM(B105:I105)</f>
        <v>6</v>
      </c>
      <c r="K105" s="75" t="str">
        <f aca="true" t="shared" si="18" ref="K105:K111">ROUND(((100*J105)/56),2)&amp;" %"</f>
        <v>10,71 %</v>
      </c>
    </row>
    <row r="106" spans="1:11" ht="12.75">
      <c r="A106" s="91" t="s">
        <v>40</v>
      </c>
      <c r="B106" s="191">
        <v>3</v>
      </c>
      <c r="C106" s="180">
        <v>0</v>
      </c>
      <c r="D106" s="180">
        <v>4</v>
      </c>
      <c r="E106" s="180">
        <v>0</v>
      </c>
      <c r="F106" s="180">
        <v>0</v>
      </c>
      <c r="G106" s="180">
        <v>0</v>
      </c>
      <c r="H106" s="180">
        <v>0</v>
      </c>
      <c r="I106" s="192">
        <v>0</v>
      </c>
      <c r="J106" s="66">
        <f t="shared" si="17"/>
        <v>7</v>
      </c>
      <c r="K106" s="76" t="str">
        <f t="shared" si="18"/>
        <v>12,5 %</v>
      </c>
    </row>
    <row r="107" spans="1:11" ht="12.75">
      <c r="A107" s="91" t="s">
        <v>43</v>
      </c>
      <c r="B107" s="191">
        <v>15</v>
      </c>
      <c r="C107" s="180">
        <v>2</v>
      </c>
      <c r="D107" s="180">
        <v>0</v>
      </c>
      <c r="E107" s="180">
        <v>0</v>
      </c>
      <c r="F107" s="180">
        <v>0</v>
      </c>
      <c r="G107" s="180">
        <v>0</v>
      </c>
      <c r="H107" s="180">
        <v>0</v>
      </c>
      <c r="I107" s="192">
        <v>0</v>
      </c>
      <c r="J107" s="66">
        <f t="shared" si="17"/>
        <v>17</v>
      </c>
      <c r="K107" s="76" t="str">
        <f t="shared" si="18"/>
        <v>30,36 %</v>
      </c>
    </row>
    <row r="108" spans="1:11" ht="12.75">
      <c r="A108" s="91" t="s">
        <v>41</v>
      </c>
      <c r="B108" s="191">
        <v>0</v>
      </c>
      <c r="C108" s="180">
        <v>0</v>
      </c>
      <c r="D108" s="180">
        <v>0</v>
      </c>
      <c r="E108" s="180">
        <v>0</v>
      </c>
      <c r="F108" s="180">
        <v>2</v>
      </c>
      <c r="G108" s="180">
        <v>0</v>
      </c>
      <c r="H108" s="180">
        <v>0</v>
      </c>
      <c r="I108" s="192">
        <v>0</v>
      </c>
      <c r="J108" s="66">
        <f>SUM(B104:I104)</f>
        <v>0</v>
      </c>
      <c r="K108" s="76" t="str">
        <f t="shared" si="18"/>
        <v>0 %</v>
      </c>
    </row>
    <row r="109" spans="1:11" ht="12.75">
      <c r="A109" s="91" t="s">
        <v>42</v>
      </c>
      <c r="B109" s="191">
        <v>0</v>
      </c>
      <c r="C109" s="180">
        <v>0</v>
      </c>
      <c r="D109" s="180">
        <v>0</v>
      </c>
      <c r="E109" s="180">
        <v>0</v>
      </c>
      <c r="F109" s="180">
        <v>0</v>
      </c>
      <c r="G109" s="180">
        <v>0</v>
      </c>
      <c r="H109" s="180">
        <v>2</v>
      </c>
      <c r="I109" s="192">
        <v>0</v>
      </c>
      <c r="J109" s="66">
        <f t="shared" si="17"/>
        <v>2</v>
      </c>
      <c r="K109" s="76" t="str">
        <f t="shared" si="18"/>
        <v>3,57 %</v>
      </c>
    </row>
    <row r="110" spans="1:11" ht="13.5" thickBot="1">
      <c r="A110" s="92" t="s">
        <v>44</v>
      </c>
      <c r="B110" s="193">
        <v>0</v>
      </c>
      <c r="C110" s="194">
        <v>0</v>
      </c>
      <c r="D110" s="194">
        <v>0</v>
      </c>
      <c r="E110" s="194">
        <v>0</v>
      </c>
      <c r="F110" s="194">
        <v>14</v>
      </c>
      <c r="G110" s="194">
        <v>8</v>
      </c>
      <c r="H110" s="194">
        <v>0</v>
      </c>
      <c r="I110" s="195">
        <v>0</v>
      </c>
      <c r="J110" s="67">
        <f t="shared" si="17"/>
        <v>22</v>
      </c>
      <c r="K110" s="77" t="str">
        <f t="shared" si="18"/>
        <v>39,29 %</v>
      </c>
    </row>
    <row r="111" spans="1:11" ht="13.5" thickBot="1">
      <c r="A111" s="98" t="s">
        <v>111</v>
      </c>
      <c r="B111" s="29">
        <f>SUM(B105:B110)</f>
        <v>24</v>
      </c>
      <c r="C111" s="142">
        <f>SUM(C106:C110)</f>
        <v>2</v>
      </c>
      <c r="D111" s="186">
        <f>SUM(D106:D110)</f>
        <v>4</v>
      </c>
      <c r="E111" s="187">
        <f>SUM(E106:E110)</f>
        <v>0</v>
      </c>
      <c r="F111" s="186">
        <f>SUM(F107:F110)</f>
        <v>16</v>
      </c>
      <c r="G111" s="187">
        <f>SUM(G104:G110)</f>
        <v>8</v>
      </c>
      <c r="H111" s="186">
        <f>SUM(H104:H110)</f>
        <v>2</v>
      </c>
      <c r="I111" s="187"/>
      <c r="J111" s="149">
        <f t="shared" si="17"/>
        <v>56</v>
      </c>
      <c r="K111" s="75" t="str">
        <f t="shared" si="18"/>
        <v>100 %</v>
      </c>
    </row>
    <row r="112" spans="1:11" ht="13.5" thickBot="1">
      <c r="A112" s="99"/>
      <c r="B112" s="148" t="str">
        <f aca="true" t="shared" si="19" ref="B112:J112">ROUND(((100*B111)/56),2)&amp;" %"</f>
        <v>42,86 %</v>
      </c>
      <c r="C112" s="148" t="str">
        <f t="shared" si="19"/>
        <v>3,57 %</v>
      </c>
      <c r="D112" s="148" t="str">
        <f t="shared" si="19"/>
        <v>7,14 %</v>
      </c>
      <c r="E112" s="148" t="str">
        <f t="shared" si="19"/>
        <v>0 %</v>
      </c>
      <c r="F112" s="148" t="str">
        <f t="shared" si="19"/>
        <v>28,57 %</v>
      </c>
      <c r="G112" s="148" t="str">
        <f t="shared" si="19"/>
        <v>14,29 %</v>
      </c>
      <c r="H112" s="148" t="str">
        <f t="shared" si="19"/>
        <v>3,57 %</v>
      </c>
      <c r="I112" s="148" t="str">
        <f t="shared" si="19"/>
        <v>0 %</v>
      </c>
      <c r="J112" s="148" t="str">
        <f t="shared" si="19"/>
        <v>100 %</v>
      </c>
      <c r="K112" s="111"/>
    </row>
    <row r="113" spans="1:11" ht="12.75">
      <c r="A113" s="96"/>
      <c r="B113" s="104"/>
      <c r="C113" s="103"/>
      <c r="D113" s="103"/>
      <c r="E113" s="104"/>
      <c r="F113" s="104"/>
      <c r="G113" s="103"/>
      <c r="H113" s="104"/>
      <c r="I113" s="104"/>
      <c r="J113" s="104"/>
      <c r="K113" s="97"/>
    </row>
    <row r="114" spans="1:11" ht="13.5" thickBot="1">
      <c r="A114" s="100"/>
      <c r="B114" s="144"/>
      <c r="C114" s="144"/>
      <c r="D114" s="144"/>
      <c r="E114" s="144"/>
      <c r="F114" s="144"/>
      <c r="G114" s="144"/>
      <c r="H114" s="144"/>
      <c r="I114" s="144"/>
      <c r="J114" s="144"/>
      <c r="K114" s="102"/>
    </row>
    <row r="115" spans="2:10" ht="12.75">
      <c r="B115" s="17"/>
      <c r="C115" s="17"/>
      <c r="D115" s="17"/>
      <c r="E115" s="17"/>
      <c r="F115" s="17"/>
      <c r="G115" s="17"/>
      <c r="H115" s="17"/>
      <c r="I115" s="17"/>
      <c r="J115" s="17"/>
    </row>
    <row r="116" ht="13.5" thickBot="1"/>
    <row r="117" spans="1:11" ht="18.75" thickBot="1">
      <c r="A117" s="275" t="s">
        <v>131</v>
      </c>
      <c r="B117" s="276"/>
      <c r="C117" s="276"/>
      <c r="D117" s="276"/>
      <c r="E117" s="276"/>
      <c r="F117" s="276"/>
      <c r="G117" s="276"/>
      <c r="H117" s="276"/>
      <c r="I117" s="277"/>
      <c r="J117" s="265" t="s">
        <v>16</v>
      </c>
      <c r="K117" s="266"/>
    </row>
    <row r="118" spans="1:11" ht="51.75" thickBot="1">
      <c r="A118" s="89" t="s">
        <v>109</v>
      </c>
      <c r="B118" s="112" t="s">
        <v>8</v>
      </c>
      <c r="C118" s="112" t="s">
        <v>9</v>
      </c>
      <c r="D118" s="112" t="s">
        <v>10</v>
      </c>
      <c r="E118" s="112" t="s">
        <v>11</v>
      </c>
      <c r="F118" s="112" t="s">
        <v>12</v>
      </c>
      <c r="G118" s="112" t="s">
        <v>13</v>
      </c>
      <c r="H118" s="112" t="s">
        <v>14</v>
      </c>
      <c r="I118" s="112" t="s">
        <v>15</v>
      </c>
      <c r="J118" s="112" t="s">
        <v>17</v>
      </c>
      <c r="K118" s="113" t="s">
        <v>110</v>
      </c>
    </row>
    <row r="119" spans="1:11" ht="12.75">
      <c r="A119" s="240" t="s">
        <v>19</v>
      </c>
      <c r="B119" s="188">
        <v>7</v>
      </c>
      <c r="C119" s="189">
        <v>0</v>
      </c>
      <c r="D119" s="189">
        <v>0</v>
      </c>
      <c r="E119" s="189">
        <v>0</v>
      </c>
      <c r="F119" s="189">
        <v>0</v>
      </c>
      <c r="G119" s="189">
        <v>0</v>
      </c>
      <c r="H119" s="189">
        <v>0</v>
      </c>
      <c r="I119" s="190">
        <v>0</v>
      </c>
      <c r="J119" s="201">
        <f>SUM(B119:I119)</f>
        <v>7</v>
      </c>
      <c r="K119" s="210" t="str">
        <f aca="true" t="shared" si="20" ref="K119:K131">ROUND(((100*J119)/219),2)&amp;" %"</f>
        <v>3,2 %</v>
      </c>
    </row>
    <row r="120" spans="1:11" ht="12.75">
      <c r="A120" s="241" t="s">
        <v>20</v>
      </c>
      <c r="B120" s="191">
        <v>42</v>
      </c>
      <c r="C120" s="180">
        <v>1</v>
      </c>
      <c r="D120" s="180">
        <v>1</v>
      </c>
      <c r="E120" s="180">
        <v>0</v>
      </c>
      <c r="F120" s="180">
        <v>0</v>
      </c>
      <c r="G120" s="180">
        <v>0</v>
      </c>
      <c r="H120" s="180">
        <v>0</v>
      </c>
      <c r="I120" s="192">
        <v>0</v>
      </c>
      <c r="J120" s="202">
        <f aca="true" t="shared" si="21" ref="J120:J130">SUM(B120:I120)</f>
        <v>44</v>
      </c>
      <c r="K120" s="159" t="str">
        <f t="shared" si="20"/>
        <v>20,09 %</v>
      </c>
    </row>
    <row r="121" spans="1:11" ht="12.75">
      <c r="A121" s="241" t="s">
        <v>21</v>
      </c>
      <c r="B121" s="191">
        <v>60</v>
      </c>
      <c r="C121" s="180">
        <v>25</v>
      </c>
      <c r="D121" s="180">
        <v>10</v>
      </c>
      <c r="E121" s="180">
        <v>0</v>
      </c>
      <c r="F121" s="180">
        <v>0</v>
      </c>
      <c r="G121" s="180">
        <v>0</v>
      </c>
      <c r="H121" s="180">
        <v>0</v>
      </c>
      <c r="I121" s="192">
        <v>0</v>
      </c>
      <c r="J121" s="202">
        <f t="shared" si="21"/>
        <v>95</v>
      </c>
      <c r="K121" s="159" t="str">
        <f t="shared" si="20"/>
        <v>43,38 %</v>
      </c>
    </row>
    <row r="122" spans="1:11" ht="12.75">
      <c r="A122" s="241" t="s">
        <v>22</v>
      </c>
      <c r="B122" s="191">
        <v>13</v>
      </c>
      <c r="C122" s="180">
        <v>14</v>
      </c>
      <c r="D122" s="180">
        <v>4</v>
      </c>
      <c r="E122" s="180">
        <v>0</v>
      </c>
      <c r="F122" s="180">
        <v>0</v>
      </c>
      <c r="G122" s="180">
        <v>0</v>
      </c>
      <c r="H122" s="180">
        <v>0</v>
      </c>
      <c r="I122" s="192">
        <v>0</v>
      </c>
      <c r="J122" s="202">
        <f t="shared" si="21"/>
        <v>31</v>
      </c>
      <c r="K122" s="159" t="str">
        <f t="shared" si="20"/>
        <v>14,16 %</v>
      </c>
    </row>
    <row r="123" spans="1:11" ht="12.75">
      <c r="A123" s="241" t="s">
        <v>23</v>
      </c>
      <c r="B123" s="191">
        <v>0</v>
      </c>
      <c r="C123" s="180">
        <v>3</v>
      </c>
      <c r="D123" s="180">
        <v>1</v>
      </c>
      <c r="E123" s="180">
        <v>0</v>
      </c>
      <c r="F123" s="180">
        <v>0</v>
      </c>
      <c r="G123" s="180">
        <v>0</v>
      </c>
      <c r="H123" s="180">
        <v>0</v>
      </c>
      <c r="I123" s="192">
        <v>0</v>
      </c>
      <c r="J123" s="202">
        <f t="shared" si="21"/>
        <v>4</v>
      </c>
      <c r="K123" s="159" t="str">
        <f t="shared" si="20"/>
        <v>1,83 %</v>
      </c>
    </row>
    <row r="124" spans="1:11" ht="12.75">
      <c r="A124" s="242" t="s">
        <v>28</v>
      </c>
      <c r="B124" s="191">
        <v>1</v>
      </c>
      <c r="C124" s="180">
        <v>1</v>
      </c>
      <c r="D124" s="180">
        <v>0</v>
      </c>
      <c r="E124" s="180">
        <v>0</v>
      </c>
      <c r="F124" s="180">
        <v>0</v>
      </c>
      <c r="G124" s="180">
        <v>0</v>
      </c>
      <c r="H124" s="180">
        <v>0</v>
      </c>
      <c r="I124" s="192">
        <v>0</v>
      </c>
      <c r="J124" s="202"/>
      <c r="K124" s="159" t="str">
        <f t="shared" si="20"/>
        <v>0 %</v>
      </c>
    </row>
    <row r="125" spans="1:11" ht="12.75">
      <c r="A125" s="243"/>
      <c r="B125" s="191">
        <v>0</v>
      </c>
      <c r="C125" s="180">
        <v>0</v>
      </c>
      <c r="D125" s="180">
        <v>0</v>
      </c>
      <c r="E125" s="180">
        <v>0</v>
      </c>
      <c r="F125" s="180">
        <v>0</v>
      </c>
      <c r="G125" s="180">
        <v>0</v>
      </c>
      <c r="H125" s="180">
        <v>0</v>
      </c>
      <c r="I125" s="192">
        <v>0</v>
      </c>
      <c r="J125" s="202">
        <f t="shared" si="21"/>
        <v>0</v>
      </c>
      <c r="K125" s="159" t="str">
        <f t="shared" si="20"/>
        <v>0 %</v>
      </c>
    </row>
    <row r="126" spans="1:11" ht="12.75">
      <c r="A126" s="241" t="s">
        <v>24</v>
      </c>
      <c r="B126" s="191">
        <v>0</v>
      </c>
      <c r="C126" s="180">
        <v>0</v>
      </c>
      <c r="D126" s="180">
        <v>0</v>
      </c>
      <c r="E126" s="180">
        <v>0</v>
      </c>
      <c r="F126" s="180">
        <v>7</v>
      </c>
      <c r="G126" s="180">
        <v>0</v>
      </c>
      <c r="H126" s="180">
        <v>0</v>
      </c>
      <c r="I126" s="192">
        <v>0</v>
      </c>
      <c r="J126" s="202">
        <f t="shared" si="21"/>
        <v>7</v>
      </c>
      <c r="K126" s="159" t="str">
        <f t="shared" si="20"/>
        <v>3,2 %</v>
      </c>
    </row>
    <row r="127" spans="1:11" ht="12.75">
      <c r="A127" s="241" t="s">
        <v>25</v>
      </c>
      <c r="B127" s="191">
        <v>0</v>
      </c>
      <c r="C127" s="180">
        <v>0</v>
      </c>
      <c r="D127" s="180">
        <v>0</v>
      </c>
      <c r="E127" s="180">
        <v>0</v>
      </c>
      <c r="F127" s="180">
        <v>4</v>
      </c>
      <c r="G127" s="180">
        <v>2</v>
      </c>
      <c r="H127" s="180">
        <v>0</v>
      </c>
      <c r="I127" s="192">
        <v>0</v>
      </c>
      <c r="J127" s="202">
        <f t="shared" si="21"/>
        <v>6</v>
      </c>
      <c r="K127" s="159" t="str">
        <f t="shared" si="20"/>
        <v>2,74 %</v>
      </c>
    </row>
    <row r="128" spans="1:11" ht="12.75">
      <c r="A128" s="241" t="s">
        <v>26</v>
      </c>
      <c r="B128" s="191">
        <v>0</v>
      </c>
      <c r="C128" s="180">
        <v>0</v>
      </c>
      <c r="D128" s="180">
        <v>0</v>
      </c>
      <c r="E128" s="180">
        <v>0</v>
      </c>
      <c r="F128" s="180">
        <v>1</v>
      </c>
      <c r="G128" s="180">
        <v>2</v>
      </c>
      <c r="H128" s="180">
        <v>2</v>
      </c>
      <c r="I128" s="192">
        <v>0</v>
      </c>
      <c r="J128" s="202">
        <f t="shared" si="21"/>
        <v>5</v>
      </c>
      <c r="K128" s="159" t="str">
        <f t="shared" si="20"/>
        <v>2,28 %</v>
      </c>
    </row>
    <row r="129" spans="1:11" ht="12.75">
      <c r="A129" s="241" t="s">
        <v>27</v>
      </c>
      <c r="B129" s="191">
        <v>0</v>
      </c>
      <c r="C129" s="180">
        <v>0</v>
      </c>
      <c r="D129" s="180">
        <v>0</v>
      </c>
      <c r="E129" s="180">
        <v>0</v>
      </c>
      <c r="F129" s="180">
        <v>1</v>
      </c>
      <c r="G129" s="180">
        <v>1</v>
      </c>
      <c r="H129" s="180">
        <v>3</v>
      </c>
      <c r="I129" s="192">
        <v>0</v>
      </c>
      <c r="J129" s="202">
        <f t="shared" si="21"/>
        <v>5</v>
      </c>
      <c r="K129" s="159" t="str">
        <f t="shared" si="20"/>
        <v>2,28 %</v>
      </c>
    </row>
    <row r="130" spans="1:11" ht="13.5" thickBot="1">
      <c r="A130" s="244" t="s">
        <v>29</v>
      </c>
      <c r="B130" s="193">
        <v>0</v>
      </c>
      <c r="C130" s="194">
        <v>0</v>
      </c>
      <c r="D130" s="194">
        <v>0</v>
      </c>
      <c r="E130" s="194">
        <v>0</v>
      </c>
      <c r="F130" s="194">
        <v>4</v>
      </c>
      <c r="G130" s="194">
        <v>9</v>
      </c>
      <c r="H130" s="194">
        <v>0</v>
      </c>
      <c r="I130" s="195">
        <v>0</v>
      </c>
      <c r="J130" s="203">
        <f t="shared" si="21"/>
        <v>13</v>
      </c>
      <c r="K130" s="211" t="str">
        <f t="shared" si="20"/>
        <v>5,94 %</v>
      </c>
    </row>
    <row r="131" spans="1:11" ht="13.5" thickBot="1">
      <c r="A131" s="94" t="s">
        <v>111</v>
      </c>
      <c r="B131" s="181">
        <f>SUM(B119:B130)</f>
        <v>123</v>
      </c>
      <c r="C131" s="181">
        <f aca="true" t="shared" si="22" ref="C131:I131">SUM(C119:C130)</f>
        <v>44</v>
      </c>
      <c r="D131" s="181">
        <f t="shared" si="22"/>
        <v>16</v>
      </c>
      <c r="E131" s="181">
        <f t="shared" si="22"/>
        <v>0</v>
      </c>
      <c r="F131" s="181">
        <f t="shared" si="22"/>
        <v>17</v>
      </c>
      <c r="G131" s="181">
        <f t="shared" si="22"/>
        <v>14</v>
      </c>
      <c r="H131" s="181">
        <f t="shared" si="22"/>
        <v>5</v>
      </c>
      <c r="I131" s="197">
        <f t="shared" si="22"/>
        <v>0</v>
      </c>
      <c r="J131" s="215">
        <f>SUM(B131:I131)</f>
        <v>219</v>
      </c>
      <c r="K131" s="79" t="str">
        <f t="shared" si="20"/>
        <v>100 %</v>
      </c>
    </row>
    <row r="132" spans="1:11" ht="13.5" thickBot="1">
      <c r="A132" s="95"/>
      <c r="B132" s="148" t="str">
        <f aca="true" t="shared" si="23" ref="B132:J132">ROUND(((100*B131)/219),2)&amp;" %"</f>
        <v>56,16 %</v>
      </c>
      <c r="C132" s="148" t="str">
        <f t="shared" si="23"/>
        <v>20,09 %</v>
      </c>
      <c r="D132" s="148" t="str">
        <f t="shared" si="23"/>
        <v>7,31 %</v>
      </c>
      <c r="E132" s="148" t="str">
        <f t="shared" si="23"/>
        <v>0 %</v>
      </c>
      <c r="F132" s="148" t="str">
        <f t="shared" si="23"/>
        <v>7,76 %</v>
      </c>
      <c r="G132" s="148" t="str">
        <f t="shared" si="23"/>
        <v>6,39 %</v>
      </c>
      <c r="H132" s="148" t="str">
        <f t="shared" si="23"/>
        <v>2,28 %</v>
      </c>
      <c r="I132" s="148" t="str">
        <f t="shared" si="23"/>
        <v>0 %</v>
      </c>
      <c r="J132" s="148" t="str">
        <f t="shared" si="23"/>
        <v>100 %</v>
      </c>
      <c r="K132" s="209"/>
    </row>
    <row r="133" spans="1:11" ht="12.75">
      <c r="A133" s="96"/>
      <c r="B133" s="105"/>
      <c r="C133" s="103"/>
      <c r="D133" s="103"/>
      <c r="E133" s="104"/>
      <c r="F133" s="104"/>
      <c r="G133" s="104"/>
      <c r="H133" s="104"/>
      <c r="I133" s="104"/>
      <c r="J133" s="104"/>
      <c r="K133" s="97"/>
    </row>
    <row r="134" spans="1:11" ht="12.75">
      <c r="A134" s="96"/>
      <c r="B134" s="3"/>
      <c r="C134" s="103"/>
      <c r="D134" s="104"/>
      <c r="E134" s="104"/>
      <c r="F134" s="104"/>
      <c r="G134" s="3"/>
      <c r="H134" s="3"/>
      <c r="I134" s="3"/>
      <c r="J134" s="3"/>
      <c r="K134" s="97"/>
    </row>
    <row r="135" spans="1:11" ht="13.5" thickBot="1">
      <c r="A135" s="96"/>
      <c r="B135" s="3"/>
      <c r="C135" s="3"/>
      <c r="D135" s="3"/>
      <c r="E135" s="3"/>
      <c r="F135" s="3"/>
      <c r="G135" s="3"/>
      <c r="H135" s="3"/>
      <c r="I135" s="3"/>
      <c r="J135" s="3"/>
      <c r="K135" s="97"/>
    </row>
    <row r="136" spans="1:11" ht="13.5" customHeight="1" thickBot="1">
      <c r="A136" s="96"/>
      <c r="B136" s="278" t="s">
        <v>113</v>
      </c>
      <c r="C136" s="278" t="s">
        <v>114</v>
      </c>
      <c r="D136" s="278" t="s">
        <v>115</v>
      </c>
      <c r="E136" s="278" t="s">
        <v>116</v>
      </c>
      <c r="F136" s="278" t="s">
        <v>117</v>
      </c>
      <c r="G136" s="278" t="s">
        <v>118</v>
      </c>
      <c r="H136" s="278" t="s">
        <v>119</v>
      </c>
      <c r="I136" s="280" t="s">
        <v>120</v>
      </c>
      <c r="J136" s="265" t="s">
        <v>16</v>
      </c>
      <c r="K136" s="266"/>
    </row>
    <row r="137" spans="1:11" ht="51.75" thickBot="1">
      <c r="A137" s="89" t="s">
        <v>109</v>
      </c>
      <c r="B137" s="279"/>
      <c r="C137" s="279"/>
      <c r="D137" s="279"/>
      <c r="E137" s="279"/>
      <c r="F137" s="279"/>
      <c r="G137" s="279"/>
      <c r="H137" s="279"/>
      <c r="I137" s="281"/>
      <c r="J137" s="112" t="s">
        <v>17</v>
      </c>
      <c r="K137" s="113" t="s">
        <v>121</v>
      </c>
    </row>
    <row r="138" spans="1:11" ht="12.75">
      <c r="A138" s="90" t="s">
        <v>39</v>
      </c>
      <c r="B138" s="188">
        <v>10</v>
      </c>
      <c r="C138" s="189">
        <v>0</v>
      </c>
      <c r="D138" s="189">
        <v>0</v>
      </c>
      <c r="E138" s="189">
        <v>0</v>
      </c>
      <c r="F138" s="189">
        <v>0</v>
      </c>
      <c r="G138" s="189">
        <v>0</v>
      </c>
      <c r="H138" s="189">
        <v>0</v>
      </c>
      <c r="I138" s="190">
        <v>0</v>
      </c>
      <c r="J138" s="65">
        <f aca="true" t="shared" si="24" ref="J138:J144">SUM(B138:I138)</f>
        <v>10</v>
      </c>
      <c r="K138" s="75" t="str">
        <f aca="true" t="shared" si="25" ref="K138:K144">ROUND(((100*J138)/219),2)&amp;" %"</f>
        <v>4,57 %</v>
      </c>
    </row>
    <row r="139" spans="1:11" ht="12.75">
      <c r="A139" s="91" t="s">
        <v>40</v>
      </c>
      <c r="B139" s="191">
        <v>62</v>
      </c>
      <c r="C139" s="180">
        <v>26</v>
      </c>
      <c r="D139" s="180">
        <v>17</v>
      </c>
      <c r="E139" s="180">
        <v>0</v>
      </c>
      <c r="F139" s="180">
        <v>0</v>
      </c>
      <c r="G139" s="180">
        <v>0</v>
      </c>
      <c r="H139" s="180">
        <v>0</v>
      </c>
      <c r="I139" s="192">
        <v>0</v>
      </c>
      <c r="J139" s="66">
        <f t="shared" si="24"/>
        <v>105</v>
      </c>
      <c r="K139" s="76" t="str">
        <f t="shared" si="25"/>
        <v>47,95 %</v>
      </c>
    </row>
    <row r="140" spans="1:11" ht="12.75">
      <c r="A140" s="91" t="s">
        <v>43</v>
      </c>
      <c r="B140" s="191">
        <v>57</v>
      </c>
      <c r="C140" s="180">
        <v>11</v>
      </c>
      <c r="D140" s="180">
        <v>0</v>
      </c>
      <c r="E140" s="180">
        <v>0</v>
      </c>
      <c r="F140" s="180">
        <v>0</v>
      </c>
      <c r="G140" s="180">
        <v>0</v>
      </c>
      <c r="H140" s="180">
        <v>0</v>
      </c>
      <c r="I140" s="192">
        <v>0</v>
      </c>
      <c r="J140" s="66">
        <f t="shared" si="24"/>
        <v>68</v>
      </c>
      <c r="K140" s="76" t="str">
        <f t="shared" si="25"/>
        <v>31,05 %</v>
      </c>
    </row>
    <row r="141" spans="1:11" ht="12.75">
      <c r="A141" s="91" t="s">
        <v>41</v>
      </c>
      <c r="B141" s="191">
        <v>0</v>
      </c>
      <c r="C141" s="180">
        <v>0</v>
      </c>
      <c r="D141" s="180">
        <v>0</v>
      </c>
      <c r="E141" s="180">
        <v>0</v>
      </c>
      <c r="F141" s="180">
        <v>1</v>
      </c>
      <c r="G141" s="180">
        <v>0</v>
      </c>
      <c r="H141" s="180">
        <v>0</v>
      </c>
      <c r="I141" s="192">
        <v>0</v>
      </c>
      <c r="J141" s="66">
        <f t="shared" si="24"/>
        <v>1</v>
      </c>
      <c r="K141" s="76" t="str">
        <f t="shared" si="25"/>
        <v>0,46 %</v>
      </c>
    </row>
    <row r="142" spans="1:11" ht="12.75">
      <c r="A142" s="91" t="s">
        <v>42</v>
      </c>
      <c r="B142" s="191">
        <v>0</v>
      </c>
      <c r="C142" s="180">
        <v>0</v>
      </c>
      <c r="D142" s="180">
        <v>0</v>
      </c>
      <c r="E142" s="180">
        <v>0</v>
      </c>
      <c r="F142" s="180">
        <v>0</v>
      </c>
      <c r="G142" s="180">
        <v>1</v>
      </c>
      <c r="H142" s="180">
        <v>6</v>
      </c>
      <c r="I142" s="192">
        <v>0</v>
      </c>
      <c r="J142" s="66">
        <f t="shared" si="24"/>
        <v>7</v>
      </c>
      <c r="K142" s="76" t="str">
        <f t="shared" si="25"/>
        <v>3,2 %</v>
      </c>
    </row>
    <row r="143" spans="1:11" ht="13.5" thickBot="1">
      <c r="A143" s="92" t="s">
        <v>44</v>
      </c>
      <c r="B143" s="193">
        <v>0</v>
      </c>
      <c r="C143" s="194">
        <v>0</v>
      </c>
      <c r="D143" s="194">
        <v>0</v>
      </c>
      <c r="E143" s="194">
        <v>0</v>
      </c>
      <c r="F143" s="194">
        <v>15</v>
      </c>
      <c r="G143" s="194">
        <v>13</v>
      </c>
      <c r="H143" s="194">
        <v>0</v>
      </c>
      <c r="I143" s="195">
        <v>0</v>
      </c>
      <c r="J143" s="67">
        <f t="shared" si="24"/>
        <v>28</v>
      </c>
      <c r="K143" s="77" t="str">
        <f t="shared" si="25"/>
        <v>12,79 %</v>
      </c>
    </row>
    <row r="144" spans="1:11" ht="13.5" thickBot="1">
      <c r="A144" s="98" t="s">
        <v>111</v>
      </c>
      <c r="B144" s="29">
        <f>SUM(B138:B143)</f>
        <v>129</v>
      </c>
      <c r="C144" s="29">
        <f aca="true" t="shared" si="26" ref="C144:I144">SUM(C138:C143)</f>
        <v>37</v>
      </c>
      <c r="D144" s="29">
        <f t="shared" si="26"/>
        <v>17</v>
      </c>
      <c r="E144" s="29">
        <f t="shared" si="26"/>
        <v>0</v>
      </c>
      <c r="F144" s="29">
        <f t="shared" si="26"/>
        <v>16</v>
      </c>
      <c r="G144" s="29">
        <f t="shared" si="26"/>
        <v>14</v>
      </c>
      <c r="H144" s="29">
        <f t="shared" si="26"/>
        <v>6</v>
      </c>
      <c r="I144" s="29">
        <f t="shared" si="26"/>
        <v>0</v>
      </c>
      <c r="J144" s="147">
        <f t="shared" si="24"/>
        <v>219</v>
      </c>
      <c r="K144" s="128" t="str">
        <f t="shared" si="25"/>
        <v>100 %</v>
      </c>
    </row>
    <row r="145" spans="1:11" ht="13.5" thickBot="1">
      <c r="A145" s="95"/>
      <c r="B145" s="148" t="str">
        <f aca="true" t="shared" si="27" ref="B145:J145">ROUND(((100*B144)/219),2)&amp;" %"</f>
        <v>58,9 %</v>
      </c>
      <c r="C145" s="148" t="str">
        <f t="shared" si="27"/>
        <v>16,89 %</v>
      </c>
      <c r="D145" s="148" t="str">
        <f t="shared" si="27"/>
        <v>7,76 %</v>
      </c>
      <c r="E145" s="148" t="str">
        <f t="shared" si="27"/>
        <v>0 %</v>
      </c>
      <c r="F145" s="148" t="str">
        <f t="shared" si="27"/>
        <v>7,31 %</v>
      </c>
      <c r="G145" s="148" t="str">
        <f t="shared" si="27"/>
        <v>6,39 %</v>
      </c>
      <c r="H145" s="148" t="str">
        <f t="shared" si="27"/>
        <v>2,74 %</v>
      </c>
      <c r="I145" s="148" t="str">
        <f t="shared" si="27"/>
        <v>0 %</v>
      </c>
      <c r="J145" s="148" t="str">
        <f t="shared" si="27"/>
        <v>100 %</v>
      </c>
      <c r="K145" s="111"/>
    </row>
    <row r="146" spans="1:11" ht="12.75">
      <c r="A146" s="96"/>
      <c r="B146" s="104"/>
      <c r="C146" s="103"/>
      <c r="D146" s="103"/>
      <c r="E146" s="104"/>
      <c r="F146" s="104"/>
      <c r="G146" s="103"/>
      <c r="H146" s="104"/>
      <c r="I146" s="104"/>
      <c r="J146" s="104"/>
      <c r="K146" s="97"/>
    </row>
    <row r="147" spans="1:11" ht="13.5" thickBot="1">
      <c r="A147" s="100"/>
      <c r="B147" s="101"/>
      <c r="C147" s="101"/>
      <c r="D147" s="101"/>
      <c r="E147" s="101"/>
      <c r="F147" s="101"/>
      <c r="G147" s="101"/>
      <c r="H147" s="101"/>
      <c r="I147" s="101"/>
      <c r="J147" s="101"/>
      <c r="K147" s="102"/>
    </row>
    <row r="149" ht="13.5" thickBot="1"/>
    <row r="150" spans="1:11" ht="18.75" thickBot="1">
      <c r="A150" s="275" t="s">
        <v>132</v>
      </c>
      <c r="B150" s="276"/>
      <c r="C150" s="276"/>
      <c r="D150" s="276"/>
      <c r="E150" s="276"/>
      <c r="F150" s="276"/>
      <c r="G150" s="276"/>
      <c r="H150" s="276"/>
      <c r="I150" s="277"/>
      <c r="J150" s="265" t="s">
        <v>16</v>
      </c>
      <c r="K150" s="266"/>
    </row>
    <row r="151" spans="1:11" ht="51.75" thickBot="1">
      <c r="A151" s="89" t="s">
        <v>109</v>
      </c>
      <c r="B151" s="112" t="s">
        <v>8</v>
      </c>
      <c r="C151" s="112" t="s">
        <v>9</v>
      </c>
      <c r="D151" s="112" t="s">
        <v>10</v>
      </c>
      <c r="E151" s="112" t="s">
        <v>11</v>
      </c>
      <c r="F151" s="112" t="s">
        <v>12</v>
      </c>
      <c r="G151" s="112" t="s">
        <v>13</v>
      </c>
      <c r="H151" s="112" t="s">
        <v>14</v>
      </c>
      <c r="I151" s="112" t="s">
        <v>15</v>
      </c>
      <c r="J151" s="112" t="s">
        <v>17</v>
      </c>
      <c r="K151" s="113" t="s">
        <v>110</v>
      </c>
    </row>
    <row r="152" spans="1:11" ht="12.75">
      <c r="A152" s="240" t="s">
        <v>19</v>
      </c>
      <c r="B152" s="188">
        <v>1</v>
      </c>
      <c r="C152" s="189">
        <v>0</v>
      </c>
      <c r="D152" s="189">
        <v>0</v>
      </c>
      <c r="E152" s="189">
        <v>0</v>
      </c>
      <c r="F152" s="189">
        <v>0</v>
      </c>
      <c r="G152" s="189">
        <v>0</v>
      </c>
      <c r="H152" s="189">
        <v>0</v>
      </c>
      <c r="I152" s="190">
        <v>0</v>
      </c>
      <c r="J152" s="196">
        <f>SUM(B152:I152)</f>
        <v>1</v>
      </c>
      <c r="K152" s="75" t="str">
        <f aca="true" t="shared" si="28" ref="K152:K164">ROUND(((100*J152)/43),2)&amp;" %"</f>
        <v>2,33 %</v>
      </c>
    </row>
    <row r="153" spans="1:11" ht="12.75">
      <c r="A153" s="241" t="s">
        <v>20</v>
      </c>
      <c r="B153" s="191">
        <v>6</v>
      </c>
      <c r="C153" s="180">
        <v>0</v>
      </c>
      <c r="D153" s="180">
        <v>0</v>
      </c>
      <c r="E153" s="180">
        <v>0</v>
      </c>
      <c r="F153" s="180">
        <v>0</v>
      </c>
      <c r="G153" s="180">
        <v>0</v>
      </c>
      <c r="H153" s="180">
        <v>0</v>
      </c>
      <c r="I153" s="192">
        <v>0</v>
      </c>
      <c r="J153" s="159">
        <f aca="true" t="shared" si="29" ref="J153:J164">SUM(B153:I153)</f>
        <v>6</v>
      </c>
      <c r="K153" s="76" t="str">
        <f t="shared" si="28"/>
        <v>13,95 %</v>
      </c>
    </row>
    <row r="154" spans="1:11" ht="12.75">
      <c r="A154" s="241" t="s">
        <v>21</v>
      </c>
      <c r="B154" s="191">
        <v>21</v>
      </c>
      <c r="C154" s="180">
        <v>3</v>
      </c>
      <c r="D154" s="180">
        <v>1</v>
      </c>
      <c r="E154" s="180">
        <v>0</v>
      </c>
      <c r="F154" s="180">
        <v>0</v>
      </c>
      <c r="G154" s="180">
        <v>0</v>
      </c>
      <c r="H154" s="180">
        <v>0</v>
      </c>
      <c r="I154" s="192">
        <v>0</v>
      </c>
      <c r="J154" s="159">
        <f t="shared" si="29"/>
        <v>25</v>
      </c>
      <c r="K154" s="76" t="str">
        <f t="shared" si="28"/>
        <v>58,14 %</v>
      </c>
    </row>
    <row r="155" spans="1:11" ht="12.75">
      <c r="A155" s="241" t="s">
        <v>22</v>
      </c>
      <c r="B155" s="191">
        <v>1</v>
      </c>
      <c r="C155" s="180">
        <v>1</v>
      </c>
      <c r="D155" s="180">
        <v>0</v>
      </c>
      <c r="E155" s="180">
        <v>0</v>
      </c>
      <c r="F155" s="180">
        <v>0</v>
      </c>
      <c r="G155" s="180">
        <v>0</v>
      </c>
      <c r="H155" s="180">
        <v>0</v>
      </c>
      <c r="I155" s="192">
        <v>0</v>
      </c>
      <c r="J155" s="159">
        <f t="shared" si="29"/>
        <v>2</v>
      </c>
      <c r="K155" s="76" t="str">
        <f t="shared" si="28"/>
        <v>4,65 %</v>
      </c>
    </row>
    <row r="156" spans="1:11" ht="12.75">
      <c r="A156" s="241" t="s">
        <v>23</v>
      </c>
      <c r="B156" s="191">
        <v>0</v>
      </c>
      <c r="C156" s="180">
        <v>0</v>
      </c>
      <c r="D156" s="180">
        <v>0</v>
      </c>
      <c r="E156" s="180">
        <v>0</v>
      </c>
      <c r="F156" s="180">
        <v>0</v>
      </c>
      <c r="G156" s="180">
        <v>0</v>
      </c>
      <c r="H156" s="180">
        <v>0</v>
      </c>
      <c r="I156" s="192">
        <v>0</v>
      </c>
      <c r="J156" s="159">
        <f t="shared" si="29"/>
        <v>0</v>
      </c>
      <c r="K156" s="76" t="str">
        <f t="shared" si="28"/>
        <v>0 %</v>
      </c>
    </row>
    <row r="157" spans="1:11" ht="12.75">
      <c r="A157" s="242" t="s">
        <v>28</v>
      </c>
      <c r="B157" s="191">
        <v>0</v>
      </c>
      <c r="C157" s="180">
        <v>0</v>
      </c>
      <c r="D157" s="180">
        <v>0</v>
      </c>
      <c r="E157" s="180">
        <v>0</v>
      </c>
      <c r="F157" s="180">
        <v>0</v>
      </c>
      <c r="G157" s="180">
        <v>0</v>
      </c>
      <c r="H157" s="180">
        <v>0</v>
      </c>
      <c r="I157" s="192">
        <v>0</v>
      </c>
      <c r="J157" s="159"/>
      <c r="K157" s="76" t="str">
        <f t="shared" si="28"/>
        <v>0 %</v>
      </c>
    </row>
    <row r="158" spans="1:11" ht="12.75">
      <c r="A158" s="243"/>
      <c r="B158" s="191">
        <v>0</v>
      </c>
      <c r="C158" s="180">
        <v>0</v>
      </c>
      <c r="D158" s="180">
        <v>0</v>
      </c>
      <c r="E158" s="180">
        <v>0</v>
      </c>
      <c r="F158" s="180">
        <v>0</v>
      </c>
      <c r="G158" s="180">
        <v>0</v>
      </c>
      <c r="H158" s="180">
        <v>0</v>
      </c>
      <c r="I158" s="192">
        <v>0</v>
      </c>
      <c r="J158" s="159">
        <f t="shared" si="29"/>
        <v>0</v>
      </c>
      <c r="K158" s="76" t="str">
        <f t="shared" si="28"/>
        <v>0 %</v>
      </c>
    </row>
    <row r="159" spans="1:11" ht="12.75">
      <c r="A159" s="241" t="s">
        <v>24</v>
      </c>
      <c r="B159" s="191">
        <v>0</v>
      </c>
      <c r="C159" s="180">
        <v>0</v>
      </c>
      <c r="D159" s="180">
        <v>0</v>
      </c>
      <c r="E159" s="180">
        <v>0</v>
      </c>
      <c r="F159" s="180">
        <v>0</v>
      </c>
      <c r="G159" s="180">
        <v>0</v>
      </c>
      <c r="H159" s="180">
        <v>0</v>
      </c>
      <c r="I159" s="192">
        <v>0</v>
      </c>
      <c r="J159" s="159">
        <f t="shared" si="29"/>
        <v>0</v>
      </c>
      <c r="K159" s="76" t="str">
        <f t="shared" si="28"/>
        <v>0 %</v>
      </c>
    </row>
    <row r="160" spans="1:11" ht="12.75">
      <c r="A160" s="241" t="s">
        <v>25</v>
      </c>
      <c r="B160" s="191">
        <v>0</v>
      </c>
      <c r="C160" s="180">
        <v>0</v>
      </c>
      <c r="D160" s="180">
        <v>0</v>
      </c>
      <c r="E160" s="180">
        <v>0</v>
      </c>
      <c r="F160" s="180">
        <v>3</v>
      </c>
      <c r="G160" s="180">
        <v>0</v>
      </c>
      <c r="H160" s="180">
        <v>0</v>
      </c>
      <c r="I160" s="192">
        <v>0</v>
      </c>
      <c r="J160" s="159">
        <f t="shared" si="29"/>
        <v>3</v>
      </c>
      <c r="K160" s="76" t="str">
        <f t="shared" si="28"/>
        <v>6,98 %</v>
      </c>
    </row>
    <row r="161" spans="1:11" ht="12.75">
      <c r="A161" s="241" t="s">
        <v>26</v>
      </c>
      <c r="B161" s="191">
        <v>0</v>
      </c>
      <c r="C161" s="180">
        <v>0</v>
      </c>
      <c r="D161" s="180">
        <v>0</v>
      </c>
      <c r="E161" s="180">
        <v>0</v>
      </c>
      <c r="F161" s="180">
        <v>1</v>
      </c>
      <c r="G161" s="180">
        <v>3</v>
      </c>
      <c r="H161" s="180">
        <v>0</v>
      </c>
      <c r="I161" s="192">
        <v>0</v>
      </c>
      <c r="J161" s="159">
        <f t="shared" si="29"/>
        <v>4</v>
      </c>
      <c r="K161" s="76" t="str">
        <f t="shared" si="28"/>
        <v>9,3 %</v>
      </c>
    </row>
    <row r="162" spans="1:11" ht="12.75">
      <c r="A162" s="241" t="s">
        <v>27</v>
      </c>
      <c r="B162" s="191">
        <v>0</v>
      </c>
      <c r="C162" s="180">
        <v>0</v>
      </c>
      <c r="D162" s="180">
        <v>0</v>
      </c>
      <c r="E162" s="180">
        <v>0</v>
      </c>
      <c r="F162" s="180">
        <v>0</v>
      </c>
      <c r="G162" s="180">
        <v>0</v>
      </c>
      <c r="H162" s="180">
        <v>0</v>
      </c>
      <c r="I162" s="192">
        <v>0</v>
      </c>
      <c r="J162" s="159">
        <f t="shared" si="29"/>
        <v>0</v>
      </c>
      <c r="K162" s="76" t="str">
        <f t="shared" si="28"/>
        <v>0 %</v>
      </c>
    </row>
    <row r="163" spans="1:11" ht="13.5" thickBot="1">
      <c r="A163" s="244" t="s">
        <v>29</v>
      </c>
      <c r="B163" s="193">
        <v>0</v>
      </c>
      <c r="C163" s="194">
        <v>0</v>
      </c>
      <c r="D163" s="194">
        <v>0</v>
      </c>
      <c r="E163" s="194">
        <v>0</v>
      </c>
      <c r="F163" s="194">
        <v>2</v>
      </c>
      <c r="G163" s="194">
        <v>0</v>
      </c>
      <c r="H163" s="194">
        <v>0</v>
      </c>
      <c r="I163" s="195">
        <v>0</v>
      </c>
      <c r="J163" s="160">
        <f t="shared" si="29"/>
        <v>2</v>
      </c>
      <c r="K163" s="77" t="str">
        <f t="shared" si="28"/>
        <v>4,65 %</v>
      </c>
    </row>
    <row r="164" spans="1:11" ht="13.5" thickBot="1">
      <c r="A164" s="94" t="s">
        <v>111</v>
      </c>
      <c r="B164" s="181">
        <f>SUM(B152:B163)</f>
        <v>29</v>
      </c>
      <c r="C164" s="181">
        <f aca="true" t="shared" si="30" ref="C164:I164">SUM(C152:C163)</f>
        <v>4</v>
      </c>
      <c r="D164" s="181">
        <f t="shared" si="30"/>
        <v>1</v>
      </c>
      <c r="E164" s="181">
        <f t="shared" si="30"/>
        <v>0</v>
      </c>
      <c r="F164" s="181">
        <f t="shared" si="30"/>
        <v>6</v>
      </c>
      <c r="G164" s="181">
        <f t="shared" si="30"/>
        <v>3</v>
      </c>
      <c r="H164" s="181">
        <f t="shared" si="30"/>
        <v>0</v>
      </c>
      <c r="I164" s="181">
        <f t="shared" si="30"/>
        <v>0</v>
      </c>
      <c r="J164" s="137">
        <f t="shared" si="29"/>
        <v>43</v>
      </c>
      <c r="K164" s="128" t="str">
        <f t="shared" si="28"/>
        <v>100 %</v>
      </c>
    </row>
    <row r="165" spans="1:11" ht="13.5" thickBot="1">
      <c r="A165" s="95"/>
      <c r="B165" s="148" t="str">
        <f aca="true" t="shared" si="31" ref="B165:J165">ROUND(((100*B164)/43),2)&amp;" %"</f>
        <v>67,44 %</v>
      </c>
      <c r="C165" s="148" t="str">
        <f t="shared" si="31"/>
        <v>9,3 %</v>
      </c>
      <c r="D165" s="148" t="str">
        <f t="shared" si="31"/>
        <v>2,33 %</v>
      </c>
      <c r="E165" s="148" t="str">
        <f t="shared" si="31"/>
        <v>0 %</v>
      </c>
      <c r="F165" s="148" t="str">
        <f t="shared" si="31"/>
        <v>13,95 %</v>
      </c>
      <c r="G165" s="148" t="str">
        <f t="shared" si="31"/>
        <v>6,98 %</v>
      </c>
      <c r="H165" s="148" t="str">
        <f t="shared" si="31"/>
        <v>0 %</v>
      </c>
      <c r="I165" s="148" t="str">
        <f t="shared" si="31"/>
        <v>0 %</v>
      </c>
      <c r="J165" s="148" t="str">
        <f t="shared" si="31"/>
        <v>100 %</v>
      </c>
      <c r="K165" s="111"/>
    </row>
    <row r="166" spans="1:11" ht="12.75">
      <c r="A166" s="96"/>
      <c r="B166" s="105"/>
      <c r="C166" s="103"/>
      <c r="D166" s="103"/>
      <c r="E166" s="104"/>
      <c r="F166" s="104"/>
      <c r="G166" s="104"/>
      <c r="H166" s="104"/>
      <c r="I166" s="104"/>
      <c r="J166" s="3"/>
      <c r="K166" s="97"/>
    </row>
    <row r="167" spans="1:11" ht="12.75">
      <c r="A167" s="96"/>
      <c r="B167" s="104"/>
      <c r="C167" s="103"/>
      <c r="D167" s="104"/>
      <c r="E167" s="104"/>
      <c r="F167" s="104"/>
      <c r="G167" s="104"/>
      <c r="H167" s="104"/>
      <c r="I167" s="104"/>
      <c r="J167" s="3"/>
      <c r="K167" s="97"/>
    </row>
    <row r="168" spans="1:11" ht="13.5" thickBot="1">
      <c r="A168" s="96"/>
      <c r="B168" s="3"/>
      <c r="C168" s="3"/>
      <c r="D168" s="3"/>
      <c r="E168" s="3"/>
      <c r="F168" s="3"/>
      <c r="G168" s="3"/>
      <c r="H168" s="3"/>
      <c r="I168" s="3"/>
      <c r="J168" s="3"/>
      <c r="K168" s="97"/>
    </row>
    <row r="169" spans="1:11" ht="13.5" customHeight="1" thickBot="1">
      <c r="A169" s="96"/>
      <c r="B169" s="278" t="s">
        <v>113</v>
      </c>
      <c r="C169" s="278" t="s">
        <v>114</v>
      </c>
      <c r="D169" s="278" t="s">
        <v>115</v>
      </c>
      <c r="E169" s="278" t="s">
        <v>116</v>
      </c>
      <c r="F169" s="278" t="s">
        <v>117</v>
      </c>
      <c r="G169" s="278" t="s">
        <v>118</v>
      </c>
      <c r="H169" s="278" t="s">
        <v>119</v>
      </c>
      <c r="I169" s="280" t="s">
        <v>120</v>
      </c>
      <c r="J169" s="265" t="s">
        <v>16</v>
      </c>
      <c r="K169" s="266"/>
    </row>
    <row r="170" spans="1:11" ht="51.75" thickBot="1">
      <c r="A170" s="89" t="s">
        <v>109</v>
      </c>
      <c r="B170" s="279"/>
      <c r="C170" s="279"/>
      <c r="D170" s="279"/>
      <c r="E170" s="279"/>
      <c r="F170" s="279"/>
      <c r="G170" s="279"/>
      <c r="H170" s="279"/>
      <c r="I170" s="281"/>
      <c r="J170" s="112" t="s">
        <v>17</v>
      </c>
      <c r="K170" s="113" t="s">
        <v>121</v>
      </c>
    </row>
    <row r="171" spans="1:11" ht="12.75">
      <c r="A171" s="90" t="s">
        <v>39</v>
      </c>
      <c r="B171" s="188">
        <v>10</v>
      </c>
      <c r="C171" s="189">
        <v>0</v>
      </c>
      <c r="D171" s="189">
        <v>0</v>
      </c>
      <c r="E171" s="189">
        <v>0</v>
      </c>
      <c r="F171" s="189">
        <v>0</v>
      </c>
      <c r="G171" s="189">
        <v>0</v>
      </c>
      <c r="H171" s="189">
        <v>0</v>
      </c>
      <c r="I171" s="190">
        <v>0</v>
      </c>
      <c r="J171" s="196">
        <f aca="true" t="shared" si="32" ref="J171:J177">SUM(B171:I171)</f>
        <v>10</v>
      </c>
      <c r="K171" s="76" t="str">
        <f aca="true" t="shared" si="33" ref="K171:K177">ROUND(((100*J171)/43),2)&amp;" %"</f>
        <v>23,26 %</v>
      </c>
    </row>
    <row r="172" spans="1:11" ht="12.75">
      <c r="A172" s="91" t="s">
        <v>40</v>
      </c>
      <c r="B172" s="191">
        <v>2</v>
      </c>
      <c r="C172" s="180">
        <v>6</v>
      </c>
      <c r="D172" s="180">
        <v>9</v>
      </c>
      <c r="E172" s="180">
        <v>0</v>
      </c>
      <c r="F172" s="180">
        <v>0</v>
      </c>
      <c r="G172" s="180">
        <v>0</v>
      </c>
      <c r="H172" s="180">
        <v>0</v>
      </c>
      <c r="I172" s="192">
        <v>0</v>
      </c>
      <c r="J172" s="159">
        <f t="shared" si="32"/>
        <v>17</v>
      </c>
      <c r="K172" s="76" t="str">
        <f t="shared" si="33"/>
        <v>39,53 %</v>
      </c>
    </row>
    <row r="173" spans="1:11" ht="12.75">
      <c r="A173" s="91" t="s">
        <v>43</v>
      </c>
      <c r="B173" s="191">
        <v>5</v>
      </c>
      <c r="C173" s="180">
        <v>2</v>
      </c>
      <c r="D173" s="180">
        <v>0</v>
      </c>
      <c r="E173" s="180">
        <v>0</v>
      </c>
      <c r="F173" s="180">
        <v>0</v>
      </c>
      <c r="G173" s="180">
        <v>0</v>
      </c>
      <c r="H173" s="180">
        <v>0</v>
      </c>
      <c r="I173" s="192">
        <v>0</v>
      </c>
      <c r="J173" s="159">
        <f t="shared" si="32"/>
        <v>7</v>
      </c>
      <c r="K173" s="76" t="str">
        <f t="shared" si="33"/>
        <v>16,28 %</v>
      </c>
    </row>
    <row r="174" spans="1:11" ht="12.75">
      <c r="A174" s="91" t="s">
        <v>41</v>
      </c>
      <c r="B174" s="191">
        <v>0</v>
      </c>
      <c r="C174" s="180">
        <v>0</v>
      </c>
      <c r="D174" s="180">
        <v>0</v>
      </c>
      <c r="E174" s="180">
        <v>0</v>
      </c>
      <c r="F174" s="180">
        <v>2</v>
      </c>
      <c r="G174" s="180">
        <v>0</v>
      </c>
      <c r="H174" s="180">
        <v>0</v>
      </c>
      <c r="I174" s="192">
        <v>0</v>
      </c>
      <c r="J174" s="159">
        <f t="shared" si="32"/>
        <v>2</v>
      </c>
      <c r="K174" s="76" t="str">
        <f t="shared" si="33"/>
        <v>4,65 %</v>
      </c>
    </row>
    <row r="175" spans="1:11" ht="12.75">
      <c r="A175" s="91" t="s">
        <v>42</v>
      </c>
      <c r="B175" s="191">
        <v>0</v>
      </c>
      <c r="C175" s="180">
        <v>0</v>
      </c>
      <c r="D175" s="180">
        <v>0</v>
      </c>
      <c r="E175" s="180">
        <v>0</v>
      </c>
      <c r="F175" s="180">
        <v>0</v>
      </c>
      <c r="G175" s="180">
        <v>0</v>
      </c>
      <c r="H175" s="180">
        <v>2</v>
      </c>
      <c r="I175" s="192">
        <v>0</v>
      </c>
      <c r="J175" s="159">
        <f t="shared" si="32"/>
        <v>2</v>
      </c>
      <c r="K175" s="76" t="str">
        <f t="shared" si="33"/>
        <v>4,65 %</v>
      </c>
    </row>
    <row r="176" spans="1:11" ht="13.5" thickBot="1">
      <c r="A176" s="92" t="s">
        <v>44</v>
      </c>
      <c r="B176" s="193">
        <v>0</v>
      </c>
      <c r="C176" s="194">
        <v>0</v>
      </c>
      <c r="D176" s="194">
        <v>0</v>
      </c>
      <c r="E176" s="194">
        <v>0</v>
      </c>
      <c r="F176" s="194">
        <v>5</v>
      </c>
      <c r="G176" s="194">
        <v>0</v>
      </c>
      <c r="H176" s="194">
        <v>0</v>
      </c>
      <c r="I176" s="195">
        <v>0</v>
      </c>
      <c r="J176" s="211">
        <f t="shared" si="32"/>
        <v>5</v>
      </c>
      <c r="K176" s="200" t="str">
        <f t="shared" si="33"/>
        <v>11,63 %</v>
      </c>
    </row>
    <row r="177" spans="1:11" ht="13.5" thickBot="1">
      <c r="A177" s="98" t="s">
        <v>111</v>
      </c>
      <c r="B177" s="29">
        <f>SUM(B171:B176)</f>
        <v>17</v>
      </c>
      <c r="C177" s="29">
        <f aca="true" t="shared" si="34" ref="C177:I177">SUM(C171:C176)</f>
        <v>8</v>
      </c>
      <c r="D177" s="29">
        <f t="shared" si="34"/>
        <v>9</v>
      </c>
      <c r="E177" s="29">
        <f t="shared" si="34"/>
        <v>0</v>
      </c>
      <c r="F177" s="29">
        <f t="shared" si="34"/>
        <v>7</v>
      </c>
      <c r="G177" s="29">
        <f t="shared" si="34"/>
        <v>0</v>
      </c>
      <c r="H177" s="29">
        <f t="shared" si="34"/>
        <v>2</v>
      </c>
      <c r="I177" s="29">
        <f t="shared" si="34"/>
        <v>0</v>
      </c>
      <c r="J177" s="43">
        <f t="shared" si="32"/>
        <v>43</v>
      </c>
      <c r="K177" s="75" t="str">
        <f t="shared" si="33"/>
        <v>100 %</v>
      </c>
    </row>
    <row r="178" spans="1:11" ht="13.5" thickBot="1">
      <c r="A178" s="95"/>
      <c r="B178" s="148" t="str">
        <f aca="true" t="shared" si="35" ref="B178:J178">ROUND(((100*B177)/43),2)&amp;" %"</f>
        <v>39,53 %</v>
      </c>
      <c r="C178" s="148" t="str">
        <f t="shared" si="35"/>
        <v>18,6 %</v>
      </c>
      <c r="D178" s="148" t="str">
        <f t="shared" si="35"/>
        <v>20,93 %</v>
      </c>
      <c r="E178" s="148" t="str">
        <f t="shared" si="35"/>
        <v>0 %</v>
      </c>
      <c r="F178" s="148" t="str">
        <f t="shared" si="35"/>
        <v>16,28 %</v>
      </c>
      <c r="G178" s="148" t="str">
        <f t="shared" si="35"/>
        <v>0 %</v>
      </c>
      <c r="H178" s="148" t="str">
        <f t="shared" si="35"/>
        <v>4,65 %</v>
      </c>
      <c r="I178" s="148" t="str">
        <f t="shared" si="35"/>
        <v>0 %</v>
      </c>
      <c r="J178" s="148" t="str">
        <f t="shared" si="35"/>
        <v>100 %</v>
      </c>
      <c r="K178" s="111"/>
    </row>
    <row r="179" spans="1:11" ht="12.75">
      <c r="A179" s="96"/>
      <c r="B179" s="104"/>
      <c r="C179" s="103"/>
      <c r="D179" s="103"/>
      <c r="E179" s="104"/>
      <c r="F179" s="104"/>
      <c r="G179" s="103"/>
      <c r="H179" s="104"/>
      <c r="I179" s="104"/>
      <c r="J179" s="3"/>
      <c r="K179" s="97"/>
    </row>
    <row r="180" spans="1:11" ht="13.5" thickBot="1">
      <c r="A180" s="100"/>
      <c r="B180" s="144"/>
      <c r="C180" s="144"/>
      <c r="D180" s="144"/>
      <c r="E180" s="144"/>
      <c r="F180" s="144"/>
      <c r="G180" s="144"/>
      <c r="H180" s="144"/>
      <c r="I180" s="144"/>
      <c r="J180" s="101"/>
      <c r="K180" s="102"/>
    </row>
    <row r="182" ht="13.5" thickBot="1"/>
    <row r="183" spans="1:11" ht="18.75" thickBot="1">
      <c r="A183" s="275" t="s">
        <v>133</v>
      </c>
      <c r="B183" s="276"/>
      <c r="C183" s="276"/>
      <c r="D183" s="276"/>
      <c r="E183" s="276"/>
      <c r="F183" s="276"/>
      <c r="G183" s="276"/>
      <c r="H183" s="276"/>
      <c r="I183" s="277"/>
      <c r="J183" s="265" t="s">
        <v>16</v>
      </c>
      <c r="K183" s="266"/>
    </row>
    <row r="184" spans="1:11" ht="51.75" thickBot="1">
      <c r="A184" s="89" t="s">
        <v>109</v>
      </c>
      <c r="B184" s="112" t="s">
        <v>8</v>
      </c>
      <c r="C184" s="112" t="s">
        <v>9</v>
      </c>
      <c r="D184" s="112" t="s">
        <v>10</v>
      </c>
      <c r="E184" s="112" t="s">
        <v>11</v>
      </c>
      <c r="F184" s="112" t="s">
        <v>12</v>
      </c>
      <c r="G184" s="112" t="s">
        <v>13</v>
      </c>
      <c r="H184" s="112" t="s">
        <v>14</v>
      </c>
      <c r="I184" s="112" t="s">
        <v>15</v>
      </c>
      <c r="J184" s="112" t="s">
        <v>17</v>
      </c>
      <c r="K184" s="113" t="s">
        <v>110</v>
      </c>
    </row>
    <row r="185" spans="1:11" ht="12.75">
      <c r="A185" s="240" t="s">
        <v>19</v>
      </c>
      <c r="B185" s="188">
        <v>2</v>
      </c>
      <c r="C185" s="189">
        <v>0</v>
      </c>
      <c r="D185" s="189">
        <v>0</v>
      </c>
      <c r="E185" s="189">
        <v>0</v>
      </c>
      <c r="F185" s="189">
        <v>0</v>
      </c>
      <c r="G185" s="189">
        <v>0</v>
      </c>
      <c r="H185" s="189">
        <v>0</v>
      </c>
      <c r="I185" s="190">
        <v>0</v>
      </c>
      <c r="J185" s="210">
        <f>SUM(B185:I185)</f>
        <v>2</v>
      </c>
      <c r="K185" s="246" t="str">
        <f aca="true" t="shared" si="36" ref="K185:K197">ROUND(((100*J185)/58),2)&amp;" %"</f>
        <v>3,45 %</v>
      </c>
    </row>
    <row r="186" spans="1:11" ht="12.75">
      <c r="A186" s="241" t="s">
        <v>20</v>
      </c>
      <c r="B186" s="191">
        <v>15</v>
      </c>
      <c r="C186" s="180">
        <v>0</v>
      </c>
      <c r="D186" s="180">
        <v>0</v>
      </c>
      <c r="E186" s="180">
        <v>0</v>
      </c>
      <c r="F186" s="180">
        <v>0</v>
      </c>
      <c r="G186" s="180">
        <v>0</v>
      </c>
      <c r="H186" s="180">
        <v>0</v>
      </c>
      <c r="I186" s="192">
        <v>0</v>
      </c>
      <c r="J186" s="170">
        <f aca="true" t="shared" si="37" ref="J186:J196">SUM(B186:I186)</f>
        <v>15</v>
      </c>
      <c r="K186" s="239" t="str">
        <f t="shared" si="36"/>
        <v>25,86 %</v>
      </c>
    </row>
    <row r="187" spans="1:11" ht="12.75">
      <c r="A187" s="241" t="s">
        <v>21</v>
      </c>
      <c r="B187" s="191">
        <v>13</v>
      </c>
      <c r="C187" s="180">
        <v>4</v>
      </c>
      <c r="D187" s="180">
        <v>2</v>
      </c>
      <c r="E187" s="180">
        <v>0</v>
      </c>
      <c r="F187" s="180">
        <v>0</v>
      </c>
      <c r="G187" s="180">
        <v>0</v>
      </c>
      <c r="H187" s="180">
        <v>0</v>
      </c>
      <c r="I187" s="192">
        <v>0</v>
      </c>
      <c r="J187" s="170">
        <f t="shared" si="37"/>
        <v>19</v>
      </c>
      <c r="K187" s="239" t="str">
        <f t="shared" si="36"/>
        <v>32,76 %</v>
      </c>
    </row>
    <row r="188" spans="1:11" ht="12.75">
      <c r="A188" s="241" t="s">
        <v>22</v>
      </c>
      <c r="B188" s="191">
        <v>9</v>
      </c>
      <c r="C188" s="180">
        <v>6</v>
      </c>
      <c r="D188" s="180">
        <v>1</v>
      </c>
      <c r="E188" s="180">
        <v>0</v>
      </c>
      <c r="F188" s="180">
        <v>0</v>
      </c>
      <c r="G188" s="180">
        <v>0</v>
      </c>
      <c r="H188" s="180">
        <v>0</v>
      </c>
      <c r="I188" s="192">
        <v>0</v>
      </c>
      <c r="J188" s="170">
        <f t="shared" si="37"/>
        <v>16</v>
      </c>
      <c r="K188" s="239" t="str">
        <f t="shared" si="36"/>
        <v>27,59 %</v>
      </c>
    </row>
    <row r="189" spans="1:11" ht="12.75">
      <c r="A189" s="241" t="s">
        <v>23</v>
      </c>
      <c r="B189" s="191">
        <v>0</v>
      </c>
      <c r="C189" s="180">
        <v>2</v>
      </c>
      <c r="D189" s="180">
        <v>0</v>
      </c>
      <c r="E189" s="180">
        <v>0</v>
      </c>
      <c r="F189" s="180">
        <v>0</v>
      </c>
      <c r="G189" s="180">
        <v>0</v>
      </c>
      <c r="H189" s="180">
        <v>0</v>
      </c>
      <c r="I189" s="192">
        <v>0</v>
      </c>
      <c r="J189" s="170">
        <f t="shared" si="37"/>
        <v>2</v>
      </c>
      <c r="K189" s="239" t="str">
        <f t="shared" si="36"/>
        <v>3,45 %</v>
      </c>
    </row>
    <row r="190" spans="1:11" ht="12.75">
      <c r="A190" s="242" t="s">
        <v>28</v>
      </c>
      <c r="B190" s="191">
        <v>0</v>
      </c>
      <c r="C190" s="180">
        <v>1</v>
      </c>
      <c r="D190" s="180">
        <v>0</v>
      </c>
      <c r="E190" s="180">
        <v>0</v>
      </c>
      <c r="F190" s="180">
        <v>0</v>
      </c>
      <c r="G190" s="180">
        <v>0</v>
      </c>
      <c r="H190" s="180">
        <v>0</v>
      </c>
      <c r="I190" s="192">
        <v>0</v>
      </c>
      <c r="J190" s="170">
        <f t="shared" si="37"/>
        <v>1</v>
      </c>
      <c r="K190" s="239" t="str">
        <f t="shared" si="36"/>
        <v>1,72 %</v>
      </c>
    </row>
    <row r="191" spans="1:11" ht="12.75">
      <c r="A191" s="243"/>
      <c r="B191" s="191">
        <v>0</v>
      </c>
      <c r="C191" s="180">
        <v>0</v>
      </c>
      <c r="D191" s="180">
        <v>0</v>
      </c>
      <c r="E191" s="180">
        <v>0</v>
      </c>
      <c r="F191" s="180">
        <v>0</v>
      </c>
      <c r="G191" s="180">
        <v>0</v>
      </c>
      <c r="H191" s="180">
        <v>0</v>
      </c>
      <c r="I191" s="192">
        <v>0</v>
      </c>
      <c r="J191" s="170">
        <f t="shared" si="37"/>
        <v>0</v>
      </c>
      <c r="K191" s="239" t="str">
        <f t="shared" si="36"/>
        <v>0 %</v>
      </c>
    </row>
    <row r="192" spans="1:11" ht="12.75">
      <c r="A192" s="241" t="s">
        <v>24</v>
      </c>
      <c r="B192" s="191">
        <v>0</v>
      </c>
      <c r="C192" s="180">
        <v>0</v>
      </c>
      <c r="D192" s="180">
        <v>0</v>
      </c>
      <c r="E192" s="180">
        <v>0</v>
      </c>
      <c r="F192" s="180">
        <v>1</v>
      </c>
      <c r="G192" s="180">
        <v>0</v>
      </c>
      <c r="H192" s="180">
        <v>0</v>
      </c>
      <c r="I192" s="192">
        <v>0</v>
      </c>
      <c r="J192" s="170">
        <f t="shared" si="37"/>
        <v>1</v>
      </c>
      <c r="K192" s="239" t="str">
        <f t="shared" si="36"/>
        <v>1,72 %</v>
      </c>
    </row>
    <row r="193" spans="1:11" ht="12.75">
      <c r="A193" s="241" t="s">
        <v>25</v>
      </c>
      <c r="B193" s="191">
        <v>0</v>
      </c>
      <c r="C193" s="180">
        <v>0</v>
      </c>
      <c r="D193" s="180">
        <v>0</v>
      </c>
      <c r="E193" s="180">
        <v>0</v>
      </c>
      <c r="F193" s="180">
        <v>0</v>
      </c>
      <c r="G193" s="180">
        <v>1</v>
      </c>
      <c r="H193" s="180">
        <v>0</v>
      </c>
      <c r="I193" s="192">
        <v>0</v>
      </c>
      <c r="J193" s="170">
        <f t="shared" si="37"/>
        <v>1</v>
      </c>
      <c r="K193" s="239" t="str">
        <f t="shared" si="36"/>
        <v>1,72 %</v>
      </c>
    </row>
    <row r="194" spans="1:11" ht="12.75">
      <c r="A194" s="241" t="s">
        <v>26</v>
      </c>
      <c r="B194" s="191">
        <v>0</v>
      </c>
      <c r="C194" s="180">
        <v>0</v>
      </c>
      <c r="D194" s="180">
        <v>0</v>
      </c>
      <c r="E194" s="180">
        <v>0</v>
      </c>
      <c r="F194" s="180">
        <v>0</v>
      </c>
      <c r="G194" s="180">
        <v>1</v>
      </c>
      <c r="H194" s="180">
        <v>0</v>
      </c>
      <c r="I194" s="192">
        <v>0</v>
      </c>
      <c r="J194" s="170">
        <f t="shared" si="37"/>
        <v>1</v>
      </c>
      <c r="K194" s="239" t="str">
        <f t="shared" si="36"/>
        <v>1,72 %</v>
      </c>
    </row>
    <row r="195" spans="1:11" ht="12.75">
      <c r="A195" s="241" t="s">
        <v>27</v>
      </c>
      <c r="B195" s="191">
        <v>0</v>
      </c>
      <c r="C195" s="180">
        <v>0</v>
      </c>
      <c r="D195" s="180">
        <v>0</v>
      </c>
      <c r="E195" s="180">
        <v>0</v>
      </c>
      <c r="F195" s="180">
        <v>0</v>
      </c>
      <c r="G195" s="180">
        <v>0</v>
      </c>
      <c r="H195" s="180">
        <v>0</v>
      </c>
      <c r="I195" s="192">
        <v>0</v>
      </c>
      <c r="J195" s="170">
        <f t="shared" si="37"/>
        <v>0</v>
      </c>
      <c r="K195" s="239" t="str">
        <f t="shared" si="36"/>
        <v>0 %</v>
      </c>
    </row>
    <row r="196" spans="1:11" ht="13.5" thickBot="1">
      <c r="A196" s="244" t="s">
        <v>29</v>
      </c>
      <c r="B196" s="193">
        <v>0</v>
      </c>
      <c r="C196" s="194">
        <v>0</v>
      </c>
      <c r="D196" s="194">
        <v>0</v>
      </c>
      <c r="E196" s="194">
        <v>0</v>
      </c>
      <c r="F196" s="194">
        <v>0</v>
      </c>
      <c r="G196" s="194">
        <v>0</v>
      </c>
      <c r="H196" s="194">
        <v>0</v>
      </c>
      <c r="I196" s="195">
        <v>0</v>
      </c>
      <c r="J196" s="171">
        <f t="shared" si="37"/>
        <v>0</v>
      </c>
      <c r="K196" s="247" t="str">
        <f t="shared" si="36"/>
        <v>0 %</v>
      </c>
    </row>
    <row r="197" spans="1:11" ht="13.5" thickBot="1">
      <c r="A197" s="94" t="s">
        <v>111</v>
      </c>
      <c r="B197" s="181">
        <f>SUM(B185:B196)</f>
        <v>39</v>
      </c>
      <c r="C197" s="181">
        <f aca="true" t="shared" si="38" ref="C197:I197">SUM(C185:C196)</f>
        <v>13</v>
      </c>
      <c r="D197" s="181">
        <f t="shared" si="38"/>
        <v>3</v>
      </c>
      <c r="E197" s="181">
        <f t="shared" si="38"/>
        <v>0</v>
      </c>
      <c r="F197" s="181">
        <f t="shared" si="38"/>
        <v>1</v>
      </c>
      <c r="G197" s="181">
        <f t="shared" si="38"/>
        <v>2</v>
      </c>
      <c r="H197" s="181">
        <f t="shared" si="38"/>
        <v>0</v>
      </c>
      <c r="I197" s="245">
        <f t="shared" si="38"/>
        <v>0</v>
      </c>
      <c r="J197" s="183">
        <f>SUM(J185:J196)</f>
        <v>58</v>
      </c>
      <c r="K197" s="119" t="str">
        <f t="shared" si="36"/>
        <v>100 %</v>
      </c>
    </row>
    <row r="198" spans="1:11" ht="13.5" thickBot="1">
      <c r="A198" s="95"/>
      <c r="B198" s="148" t="str">
        <f aca="true" t="shared" si="39" ref="B198:J198">ROUND(((100*B197)/58),2)&amp;" %"</f>
        <v>67,24 %</v>
      </c>
      <c r="C198" s="148" t="str">
        <f t="shared" si="39"/>
        <v>22,41 %</v>
      </c>
      <c r="D198" s="148" t="str">
        <f t="shared" si="39"/>
        <v>5,17 %</v>
      </c>
      <c r="E198" s="148" t="str">
        <f t="shared" si="39"/>
        <v>0 %</v>
      </c>
      <c r="F198" s="148" t="str">
        <f t="shared" si="39"/>
        <v>1,72 %</v>
      </c>
      <c r="G198" s="148" t="str">
        <f t="shared" si="39"/>
        <v>3,45 %</v>
      </c>
      <c r="H198" s="148" t="str">
        <f t="shared" si="39"/>
        <v>0 %</v>
      </c>
      <c r="I198" s="148" t="str">
        <f t="shared" si="39"/>
        <v>0 %</v>
      </c>
      <c r="J198" s="205" t="str">
        <f t="shared" si="39"/>
        <v>100 %</v>
      </c>
      <c r="K198" s="209"/>
    </row>
    <row r="199" spans="1:11" ht="12.75">
      <c r="A199" s="96"/>
      <c r="B199" s="105"/>
      <c r="C199" s="103"/>
      <c r="D199" s="103"/>
      <c r="E199" s="104"/>
      <c r="F199" s="104"/>
      <c r="G199" s="104"/>
      <c r="H199" s="104"/>
      <c r="I199" s="104"/>
      <c r="J199" s="3"/>
      <c r="K199" s="97"/>
    </row>
    <row r="200" spans="1:11" ht="12.75">
      <c r="A200" s="96"/>
      <c r="B200" s="104"/>
      <c r="C200" s="103"/>
      <c r="D200" s="104"/>
      <c r="E200" s="104"/>
      <c r="F200" s="104"/>
      <c r="G200" s="104"/>
      <c r="H200" s="104"/>
      <c r="I200" s="104"/>
      <c r="J200" s="3"/>
      <c r="K200" s="97"/>
    </row>
    <row r="201" spans="1:11" ht="13.5" thickBot="1">
      <c r="A201" s="96"/>
      <c r="B201" s="3"/>
      <c r="C201" s="3"/>
      <c r="D201" s="3"/>
      <c r="E201" s="3"/>
      <c r="F201" s="3"/>
      <c r="G201" s="3"/>
      <c r="H201" s="3"/>
      <c r="I201" s="3"/>
      <c r="J201" s="3"/>
      <c r="K201" s="97"/>
    </row>
    <row r="202" spans="1:11" ht="13.5" customHeight="1" thickBot="1">
      <c r="A202" s="96"/>
      <c r="B202" s="278" t="s">
        <v>113</v>
      </c>
      <c r="C202" s="278" t="s">
        <v>114</v>
      </c>
      <c r="D202" s="278" t="s">
        <v>115</v>
      </c>
      <c r="E202" s="278" t="s">
        <v>116</v>
      </c>
      <c r="F202" s="278" t="s">
        <v>117</v>
      </c>
      <c r="G202" s="278" t="s">
        <v>118</v>
      </c>
      <c r="H202" s="278" t="s">
        <v>119</v>
      </c>
      <c r="I202" s="280" t="s">
        <v>120</v>
      </c>
      <c r="J202" s="265" t="s">
        <v>16</v>
      </c>
      <c r="K202" s="266"/>
    </row>
    <row r="203" spans="1:11" ht="51.75" thickBot="1">
      <c r="A203" s="89" t="s">
        <v>109</v>
      </c>
      <c r="B203" s="279"/>
      <c r="C203" s="279"/>
      <c r="D203" s="279"/>
      <c r="E203" s="279"/>
      <c r="F203" s="279"/>
      <c r="G203" s="279"/>
      <c r="H203" s="279"/>
      <c r="I203" s="281"/>
      <c r="J203" s="112" t="s">
        <v>17</v>
      </c>
      <c r="K203" s="113" t="s">
        <v>121</v>
      </c>
    </row>
    <row r="204" spans="1:11" ht="12.75">
      <c r="A204" s="90" t="s">
        <v>39</v>
      </c>
      <c r="B204" s="188">
        <v>4</v>
      </c>
      <c r="C204" s="189">
        <v>0</v>
      </c>
      <c r="D204" s="189">
        <v>0</v>
      </c>
      <c r="E204" s="189">
        <v>0</v>
      </c>
      <c r="F204" s="189">
        <v>0</v>
      </c>
      <c r="G204" s="189">
        <v>0</v>
      </c>
      <c r="H204" s="189">
        <v>0</v>
      </c>
      <c r="I204" s="190">
        <v>0</v>
      </c>
      <c r="J204" s="196">
        <f aca="true" t="shared" si="40" ref="J204:J210">SUM(B204:I204)</f>
        <v>4</v>
      </c>
      <c r="K204" s="75" t="str">
        <f aca="true" t="shared" si="41" ref="K204:K210">ROUND(((100*J204)/58),2)&amp;" %"</f>
        <v>6,9 %</v>
      </c>
    </row>
    <row r="205" spans="1:11" ht="12.75">
      <c r="A205" s="91" t="s">
        <v>40</v>
      </c>
      <c r="B205" s="191">
        <v>22</v>
      </c>
      <c r="C205" s="180">
        <v>6</v>
      </c>
      <c r="D205" s="180">
        <v>6</v>
      </c>
      <c r="E205" s="180">
        <v>0</v>
      </c>
      <c r="F205" s="180">
        <v>0</v>
      </c>
      <c r="G205" s="180">
        <v>0</v>
      </c>
      <c r="H205" s="180">
        <v>0</v>
      </c>
      <c r="I205" s="192">
        <v>0</v>
      </c>
      <c r="J205" s="159">
        <f t="shared" si="40"/>
        <v>34</v>
      </c>
      <c r="K205" s="76" t="str">
        <f t="shared" si="41"/>
        <v>58,62 %</v>
      </c>
    </row>
    <row r="206" spans="1:11" ht="12.75">
      <c r="A206" s="91" t="s">
        <v>43</v>
      </c>
      <c r="B206" s="191">
        <v>15</v>
      </c>
      <c r="C206" s="180">
        <v>2</v>
      </c>
      <c r="D206" s="180">
        <v>0</v>
      </c>
      <c r="E206" s="180">
        <v>0</v>
      </c>
      <c r="F206" s="180">
        <v>0</v>
      </c>
      <c r="G206" s="180">
        <v>0</v>
      </c>
      <c r="H206" s="180">
        <v>0</v>
      </c>
      <c r="I206" s="192">
        <v>0</v>
      </c>
      <c r="J206" s="159">
        <f t="shared" si="40"/>
        <v>17</v>
      </c>
      <c r="K206" s="76" t="str">
        <f t="shared" si="41"/>
        <v>29,31 %</v>
      </c>
    </row>
    <row r="207" spans="1:11" ht="12.75">
      <c r="A207" s="91" t="s">
        <v>41</v>
      </c>
      <c r="B207" s="191">
        <v>0</v>
      </c>
      <c r="C207" s="180">
        <v>0</v>
      </c>
      <c r="D207" s="180">
        <v>0</v>
      </c>
      <c r="E207" s="180">
        <v>0</v>
      </c>
      <c r="F207" s="180">
        <v>0</v>
      </c>
      <c r="G207" s="180">
        <v>1</v>
      </c>
      <c r="H207" s="180">
        <v>0</v>
      </c>
      <c r="I207" s="192">
        <v>0</v>
      </c>
      <c r="J207" s="159">
        <f t="shared" si="40"/>
        <v>1</v>
      </c>
      <c r="K207" s="76" t="str">
        <f t="shared" si="41"/>
        <v>1,72 %</v>
      </c>
    </row>
    <row r="208" spans="1:11" ht="12.75">
      <c r="A208" s="91" t="s">
        <v>42</v>
      </c>
      <c r="B208" s="191">
        <v>0</v>
      </c>
      <c r="C208" s="180">
        <v>0</v>
      </c>
      <c r="D208" s="180">
        <v>0</v>
      </c>
      <c r="E208" s="180">
        <v>0</v>
      </c>
      <c r="F208" s="180">
        <v>0</v>
      </c>
      <c r="G208" s="180">
        <v>0</v>
      </c>
      <c r="H208" s="180">
        <v>0</v>
      </c>
      <c r="I208" s="192">
        <v>0</v>
      </c>
      <c r="J208" s="159">
        <f t="shared" si="40"/>
        <v>0</v>
      </c>
      <c r="K208" s="76" t="str">
        <f t="shared" si="41"/>
        <v>0 %</v>
      </c>
    </row>
    <row r="209" spans="1:11" ht="13.5" thickBot="1">
      <c r="A209" s="92" t="s">
        <v>44</v>
      </c>
      <c r="B209" s="193">
        <v>0</v>
      </c>
      <c r="C209" s="194">
        <v>0</v>
      </c>
      <c r="D209" s="194">
        <v>0</v>
      </c>
      <c r="E209" s="194">
        <v>0</v>
      </c>
      <c r="F209" s="194">
        <v>1</v>
      </c>
      <c r="G209" s="194">
        <v>1</v>
      </c>
      <c r="H209" s="194">
        <v>0</v>
      </c>
      <c r="I209" s="195">
        <v>0</v>
      </c>
      <c r="J209" s="160">
        <f t="shared" si="40"/>
        <v>2</v>
      </c>
      <c r="K209" s="77" t="str">
        <f t="shared" si="41"/>
        <v>3,45 %</v>
      </c>
    </row>
    <row r="210" spans="1:11" ht="13.5" thickBot="1">
      <c r="A210" s="98" t="s">
        <v>111</v>
      </c>
      <c r="B210" s="29">
        <f>SUM(B204:B209)</f>
        <v>41</v>
      </c>
      <c r="C210" s="29">
        <f aca="true" t="shared" si="42" ref="C210:I210">SUM(C204:C209)</f>
        <v>8</v>
      </c>
      <c r="D210" s="29">
        <f t="shared" si="42"/>
        <v>6</v>
      </c>
      <c r="E210" s="29">
        <f t="shared" si="42"/>
        <v>0</v>
      </c>
      <c r="F210" s="29">
        <f t="shared" si="42"/>
        <v>1</v>
      </c>
      <c r="G210" s="29">
        <f t="shared" si="42"/>
        <v>2</v>
      </c>
      <c r="H210" s="29">
        <f t="shared" si="42"/>
        <v>0</v>
      </c>
      <c r="I210" s="29">
        <f t="shared" si="42"/>
        <v>0</v>
      </c>
      <c r="J210" s="199">
        <f t="shared" si="40"/>
        <v>58</v>
      </c>
      <c r="K210" s="128" t="str">
        <f t="shared" si="41"/>
        <v>100 %</v>
      </c>
    </row>
    <row r="211" spans="1:11" ht="13.5" thickBot="1">
      <c r="A211" s="95"/>
      <c r="B211" s="148" t="str">
        <f aca="true" t="shared" si="43" ref="B211:J211">ROUND(((100*B210)/58),2)&amp;" %"</f>
        <v>70,69 %</v>
      </c>
      <c r="C211" s="148" t="str">
        <f t="shared" si="43"/>
        <v>13,79 %</v>
      </c>
      <c r="D211" s="148" t="str">
        <f t="shared" si="43"/>
        <v>10,34 %</v>
      </c>
      <c r="E211" s="148" t="str">
        <f t="shared" si="43"/>
        <v>0 %</v>
      </c>
      <c r="F211" s="148" t="str">
        <f t="shared" si="43"/>
        <v>1,72 %</v>
      </c>
      <c r="G211" s="148" t="str">
        <f t="shared" si="43"/>
        <v>3,45 %</v>
      </c>
      <c r="H211" s="148" t="str">
        <f t="shared" si="43"/>
        <v>0 %</v>
      </c>
      <c r="I211" s="148" t="str">
        <f t="shared" si="43"/>
        <v>0 %</v>
      </c>
      <c r="J211" s="148" t="str">
        <f t="shared" si="43"/>
        <v>100 %</v>
      </c>
      <c r="K211" s="111"/>
    </row>
    <row r="212" spans="1:11" ht="12.75">
      <c r="A212" s="96"/>
      <c r="B212" s="104"/>
      <c r="C212" s="103"/>
      <c r="D212" s="103"/>
      <c r="E212" s="104"/>
      <c r="F212" s="104"/>
      <c r="G212" s="103"/>
      <c r="H212" s="104"/>
      <c r="I212" s="104"/>
      <c r="J212" s="3"/>
      <c r="K212" s="97"/>
    </row>
    <row r="213" spans="1:11" ht="13.5" thickBot="1">
      <c r="A213" s="100"/>
      <c r="B213" s="101"/>
      <c r="C213" s="101"/>
      <c r="D213" s="101"/>
      <c r="E213" s="101"/>
      <c r="F213" s="101"/>
      <c r="G213" s="101"/>
      <c r="H213" s="101"/>
      <c r="I213" s="101"/>
      <c r="J213" s="101"/>
      <c r="K213" s="102"/>
    </row>
    <row r="215" ht="13.5" thickBot="1"/>
    <row r="216" spans="1:11" ht="18.75" thickBot="1">
      <c r="A216" s="275" t="s">
        <v>134</v>
      </c>
      <c r="B216" s="276"/>
      <c r="C216" s="276"/>
      <c r="D216" s="276"/>
      <c r="E216" s="276"/>
      <c r="F216" s="276"/>
      <c r="G216" s="276"/>
      <c r="H216" s="276"/>
      <c r="I216" s="277"/>
      <c r="J216" s="265" t="s">
        <v>16</v>
      </c>
      <c r="K216" s="266"/>
    </row>
    <row r="217" spans="1:11" ht="51.75" thickBot="1">
      <c r="A217" s="89" t="s">
        <v>109</v>
      </c>
      <c r="B217" s="112" t="s">
        <v>8</v>
      </c>
      <c r="C217" s="112" t="s">
        <v>9</v>
      </c>
      <c r="D217" s="112" t="s">
        <v>10</v>
      </c>
      <c r="E217" s="112" t="s">
        <v>11</v>
      </c>
      <c r="F217" s="112" t="s">
        <v>12</v>
      </c>
      <c r="G217" s="112" t="s">
        <v>13</v>
      </c>
      <c r="H217" s="112" t="s">
        <v>14</v>
      </c>
      <c r="I217" s="112" t="s">
        <v>15</v>
      </c>
      <c r="J217" s="112" t="s">
        <v>17</v>
      </c>
      <c r="K217" s="113" t="s">
        <v>110</v>
      </c>
    </row>
    <row r="218" spans="1:11" ht="12.75">
      <c r="A218" s="240" t="s">
        <v>19</v>
      </c>
      <c r="B218" s="188">
        <v>5</v>
      </c>
      <c r="C218" s="189">
        <v>0</v>
      </c>
      <c r="D218" s="189">
        <v>0</v>
      </c>
      <c r="E218" s="189">
        <v>0</v>
      </c>
      <c r="F218" s="189">
        <v>0</v>
      </c>
      <c r="G218" s="189">
        <v>0</v>
      </c>
      <c r="H218" s="189">
        <v>0</v>
      </c>
      <c r="I218" s="190">
        <v>0</v>
      </c>
      <c r="J218" s="196">
        <f>SUM(B2117:I2117)</f>
        <v>0</v>
      </c>
      <c r="K218" s="75" t="str">
        <f aca="true" t="shared" si="44" ref="K218:K230">ROUND(((100*J218)/17),2)&amp;" %"</f>
        <v>0 %</v>
      </c>
    </row>
    <row r="219" spans="1:11" ht="12.75">
      <c r="A219" s="241" t="s">
        <v>20</v>
      </c>
      <c r="B219" s="191">
        <v>3</v>
      </c>
      <c r="C219" s="180">
        <v>0</v>
      </c>
      <c r="D219" s="180">
        <v>0</v>
      </c>
      <c r="E219" s="180">
        <v>0</v>
      </c>
      <c r="F219" s="180">
        <v>0</v>
      </c>
      <c r="G219" s="180">
        <v>0</v>
      </c>
      <c r="H219" s="180">
        <v>0</v>
      </c>
      <c r="I219" s="192">
        <v>0</v>
      </c>
      <c r="J219" s="159">
        <f aca="true" t="shared" si="45" ref="J219:J227">SUM(B219:I219)</f>
        <v>3</v>
      </c>
      <c r="K219" s="76" t="str">
        <f t="shared" si="44"/>
        <v>17,65 %</v>
      </c>
    </row>
    <row r="220" spans="1:11" ht="12.75">
      <c r="A220" s="241" t="s">
        <v>21</v>
      </c>
      <c r="B220" s="191">
        <v>0</v>
      </c>
      <c r="C220" s="180">
        <v>5</v>
      </c>
      <c r="D220" s="180">
        <v>0</v>
      </c>
      <c r="E220" s="180">
        <v>0</v>
      </c>
      <c r="F220" s="180">
        <v>0</v>
      </c>
      <c r="G220" s="180">
        <v>0</v>
      </c>
      <c r="H220" s="180">
        <v>0</v>
      </c>
      <c r="I220" s="192">
        <v>0</v>
      </c>
      <c r="J220" s="159">
        <f t="shared" si="45"/>
        <v>5</v>
      </c>
      <c r="K220" s="76" t="str">
        <f t="shared" si="44"/>
        <v>29,41 %</v>
      </c>
    </row>
    <row r="221" spans="1:11" ht="12.75">
      <c r="A221" s="241" t="s">
        <v>22</v>
      </c>
      <c r="B221" s="191">
        <v>0</v>
      </c>
      <c r="C221" s="180">
        <v>0</v>
      </c>
      <c r="D221" s="180">
        <v>0</v>
      </c>
      <c r="E221" s="180">
        <v>0</v>
      </c>
      <c r="F221" s="180">
        <v>0</v>
      </c>
      <c r="G221" s="180">
        <v>0</v>
      </c>
      <c r="H221" s="180">
        <v>0</v>
      </c>
      <c r="I221" s="192">
        <v>0</v>
      </c>
      <c r="J221" s="159">
        <f t="shared" si="45"/>
        <v>0</v>
      </c>
      <c r="K221" s="76" t="str">
        <f t="shared" si="44"/>
        <v>0 %</v>
      </c>
    </row>
    <row r="222" spans="1:11" ht="12.75">
      <c r="A222" s="241" t="s">
        <v>23</v>
      </c>
      <c r="B222" s="191">
        <v>0</v>
      </c>
      <c r="C222" s="180">
        <v>0</v>
      </c>
      <c r="D222" s="180">
        <v>0</v>
      </c>
      <c r="E222" s="180">
        <v>0</v>
      </c>
      <c r="F222" s="180">
        <v>0</v>
      </c>
      <c r="G222" s="180">
        <v>0</v>
      </c>
      <c r="H222" s="180">
        <v>0</v>
      </c>
      <c r="I222" s="192">
        <v>0</v>
      </c>
      <c r="J222" s="159">
        <f t="shared" si="45"/>
        <v>0</v>
      </c>
      <c r="K222" s="76" t="str">
        <f t="shared" si="44"/>
        <v>0 %</v>
      </c>
    </row>
    <row r="223" spans="1:11" ht="12.75">
      <c r="A223" s="242" t="s">
        <v>28</v>
      </c>
      <c r="B223" s="191">
        <v>0</v>
      </c>
      <c r="C223" s="180">
        <v>0</v>
      </c>
      <c r="D223" s="180">
        <v>0</v>
      </c>
      <c r="E223" s="180">
        <v>0</v>
      </c>
      <c r="F223" s="180">
        <v>0</v>
      </c>
      <c r="G223" s="180">
        <v>0</v>
      </c>
      <c r="H223" s="180">
        <v>0</v>
      </c>
      <c r="I223" s="192">
        <v>0</v>
      </c>
      <c r="J223" s="159"/>
      <c r="K223" s="76" t="str">
        <f t="shared" si="44"/>
        <v>0 %</v>
      </c>
    </row>
    <row r="224" spans="1:11" ht="12.75">
      <c r="A224" s="243"/>
      <c r="B224" s="191">
        <v>0</v>
      </c>
      <c r="C224" s="180">
        <v>0</v>
      </c>
      <c r="D224" s="180">
        <v>0</v>
      </c>
      <c r="E224" s="180">
        <v>0</v>
      </c>
      <c r="F224" s="180">
        <v>1</v>
      </c>
      <c r="G224" s="180">
        <v>0</v>
      </c>
      <c r="H224" s="180">
        <v>0</v>
      </c>
      <c r="I224" s="192">
        <v>0</v>
      </c>
      <c r="J224" s="159">
        <f t="shared" si="45"/>
        <v>1</v>
      </c>
      <c r="K224" s="76" t="str">
        <f t="shared" si="44"/>
        <v>5,88 %</v>
      </c>
    </row>
    <row r="225" spans="1:11" ht="12.75">
      <c r="A225" s="241" t="s">
        <v>24</v>
      </c>
      <c r="B225" s="191">
        <v>0</v>
      </c>
      <c r="C225" s="180">
        <v>0</v>
      </c>
      <c r="D225" s="180">
        <v>0</v>
      </c>
      <c r="E225" s="180">
        <v>0</v>
      </c>
      <c r="F225" s="180">
        <v>1</v>
      </c>
      <c r="G225" s="180">
        <v>0</v>
      </c>
      <c r="H225" s="180">
        <v>0</v>
      </c>
      <c r="I225" s="192">
        <v>0</v>
      </c>
      <c r="J225" s="159">
        <f t="shared" si="45"/>
        <v>1</v>
      </c>
      <c r="K225" s="76" t="str">
        <f t="shared" si="44"/>
        <v>5,88 %</v>
      </c>
    </row>
    <row r="226" spans="1:11" ht="12.75">
      <c r="A226" s="241" t="s">
        <v>25</v>
      </c>
      <c r="B226" s="191">
        <v>0</v>
      </c>
      <c r="C226" s="180">
        <v>0</v>
      </c>
      <c r="D226" s="180">
        <v>0</v>
      </c>
      <c r="E226" s="180">
        <v>0</v>
      </c>
      <c r="F226" s="180">
        <v>0</v>
      </c>
      <c r="G226" s="180">
        <v>1</v>
      </c>
      <c r="H226" s="180">
        <v>0</v>
      </c>
      <c r="I226" s="192">
        <v>0</v>
      </c>
      <c r="J226" s="159">
        <f t="shared" si="45"/>
        <v>1</v>
      </c>
      <c r="K226" s="76" t="str">
        <f t="shared" si="44"/>
        <v>5,88 %</v>
      </c>
    </row>
    <row r="227" spans="1:11" ht="12.75">
      <c r="A227" s="241" t="s">
        <v>26</v>
      </c>
      <c r="B227" s="191">
        <v>0</v>
      </c>
      <c r="C227" s="180">
        <v>0</v>
      </c>
      <c r="D227" s="180">
        <v>0</v>
      </c>
      <c r="E227" s="180">
        <v>0</v>
      </c>
      <c r="F227" s="180">
        <v>0</v>
      </c>
      <c r="G227" s="180">
        <v>0</v>
      </c>
      <c r="H227" s="180">
        <v>1</v>
      </c>
      <c r="I227" s="192">
        <v>0</v>
      </c>
      <c r="J227" s="159">
        <f t="shared" si="45"/>
        <v>1</v>
      </c>
      <c r="K227" s="76" t="str">
        <f t="shared" si="44"/>
        <v>5,88 %</v>
      </c>
    </row>
    <row r="228" spans="1:11" ht="12.75">
      <c r="A228" s="241" t="s">
        <v>27</v>
      </c>
      <c r="B228" s="191">
        <v>0</v>
      </c>
      <c r="C228" s="180">
        <v>0</v>
      </c>
      <c r="D228" s="180">
        <v>0</v>
      </c>
      <c r="E228" s="180">
        <v>0</v>
      </c>
      <c r="F228" s="180">
        <v>0</v>
      </c>
      <c r="G228" s="180">
        <v>0</v>
      </c>
      <c r="H228" s="180">
        <v>0</v>
      </c>
      <c r="I228" s="192">
        <v>0</v>
      </c>
      <c r="J228" s="159">
        <f>SUM(B2217:I2217)</f>
        <v>0</v>
      </c>
      <c r="K228" s="76" t="str">
        <f t="shared" si="44"/>
        <v>0 %</v>
      </c>
    </row>
    <row r="229" spans="1:11" ht="13.5" thickBot="1">
      <c r="A229" s="244" t="s">
        <v>29</v>
      </c>
      <c r="B229" s="193">
        <v>0</v>
      </c>
      <c r="C229" s="194">
        <v>0</v>
      </c>
      <c r="D229" s="194">
        <v>0</v>
      </c>
      <c r="E229" s="194">
        <v>0</v>
      </c>
      <c r="F229" s="194">
        <v>0</v>
      </c>
      <c r="G229" s="194">
        <v>0</v>
      </c>
      <c r="H229" s="194">
        <v>0</v>
      </c>
      <c r="I229" s="195">
        <v>0</v>
      </c>
      <c r="J229" s="160">
        <f>SUM(B229:I229)</f>
        <v>0</v>
      </c>
      <c r="K229" s="76" t="str">
        <f t="shared" si="44"/>
        <v>0 %</v>
      </c>
    </row>
    <row r="230" spans="1:11" ht="13.5" thickBot="1">
      <c r="A230" s="238" t="s">
        <v>111</v>
      </c>
      <c r="B230" s="181">
        <f>SUM(B218:B229)</f>
        <v>8</v>
      </c>
      <c r="C230" s="181">
        <f aca="true" t="shared" si="46" ref="C230:I230">SUM(C218:C229)</f>
        <v>5</v>
      </c>
      <c r="D230" s="181">
        <f t="shared" si="46"/>
        <v>0</v>
      </c>
      <c r="E230" s="181">
        <f t="shared" si="46"/>
        <v>0</v>
      </c>
      <c r="F230" s="181">
        <f t="shared" si="46"/>
        <v>2</v>
      </c>
      <c r="G230" s="181">
        <f t="shared" si="46"/>
        <v>1</v>
      </c>
      <c r="H230" s="181">
        <f t="shared" si="46"/>
        <v>1</v>
      </c>
      <c r="I230" s="181">
        <f t="shared" si="46"/>
        <v>0</v>
      </c>
      <c r="J230" s="216">
        <f>SUM(B230:I230)</f>
        <v>17</v>
      </c>
      <c r="K230" s="76" t="str">
        <f t="shared" si="44"/>
        <v>100 %</v>
      </c>
    </row>
    <row r="231" spans="1:11" ht="13.5" thickBot="1">
      <c r="A231" s="95"/>
      <c r="B231" s="148" t="str">
        <f aca="true" t="shared" si="47" ref="B231:J231">ROUND(((100*B230)/17),2)&amp;" %"</f>
        <v>47,06 %</v>
      </c>
      <c r="C231" s="148" t="str">
        <f t="shared" si="47"/>
        <v>29,41 %</v>
      </c>
      <c r="D231" s="148" t="str">
        <f t="shared" si="47"/>
        <v>0 %</v>
      </c>
      <c r="E231" s="148" t="str">
        <f t="shared" si="47"/>
        <v>0 %</v>
      </c>
      <c r="F231" s="148" t="str">
        <f t="shared" si="47"/>
        <v>11,76 %</v>
      </c>
      <c r="G231" s="148" t="str">
        <f t="shared" si="47"/>
        <v>5,88 %</v>
      </c>
      <c r="H231" s="148" t="str">
        <f t="shared" si="47"/>
        <v>5,88 %</v>
      </c>
      <c r="I231" s="148" t="str">
        <f t="shared" si="47"/>
        <v>0 %</v>
      </c>
      <c r="J231" s="88" t="str">
        <f t="shared" si="47"/>
        <v>100 %</v>
      </c>
      <c r="K231" s="111"/>
    </row>
    <row r="232" spans="1:11" ht="12.75">
      <c r="A232" s="96"/>
      <c r="B232" s="105"/>
      <c r="C232" s="103"/>
      <c r="D232" s="103"/>
      <c r="E232" s="104"/>
      <c r="F232" s="105"/>
      <c r="G232" s="104"/>
      <c r="H232" s="104"/>
      <c r="I232" s="104"/>
      <c r="J232" s="3"/>
      <c r="K232" s="97"/>
    </row>
    <row r="233" spans="1:11" ht="12.75">
      <c r="A233" s="96"/>
      <c r="B233" s="104"/>
      <c r="C233" s="103"/>
      <c r="D233" s="104"/>
      <c r="E233" s="104"/>
      <c r="F233" s="104"/>
      <c r="G233" s="104"/>
      <c r="H233" s="104"/>
      <c r="I233" s="104"/>
      <c r="J233" s="3"/>
      <c r="K233" s="97"/>
    </row>
    <row r="234" spans="1:11" ht="13.5" thickBot="1">
      <c r="A234" s="96"/>
      <c r="B234" s="3"/>
      <c r="C234" s="3"/>
      <c r="D234" s="3"/>
      <c r="E234" s="3"/>
      <c r="F234" s="3"/>
      <c r="G234" s="3"/>
      <c r="H234" s="3"/>
      <c r="I234" s="3"/>
      <c r="J234" s="3"/>
      <c r="K234" s="97"/>
    </row>
    <row r="235" spans="1:11" ht="13.5" customHeight="1" thickBot="1">
      <c r="A235" s="96"/>
      <c r="B235" s="278" t="s">
        <v>113</v>
      </c>
      <c r="C235" s="278" t="s">
        <v>114</v>
      </c>
      <c r="D235" s="278" t="s">
        <v>115</v>
      </c>
      <c r="E235" s="278" t="s">
        <v>116</v>
      </c>
      <c r="F235" s="278" t="s">
        <v>117</v>
      </c>
      <c r="G235" s="278" t="s">
        <v>118</v>
      </c>
      <c r="H235" s="278" t="s">
        <v>119</v>
      </c>
      <c r="I235" s="280" t="s">
        <v>120</v>
      </c>
      <c r="J235" s="265" t="s">
        <v>16</v>
      </c>
      <c r="K235" s="266"/>
    </row>
    <row r="236" spans="1:11" ht="51.75" thickBot="1">
      <c r="A236" s="89" t="s">
        <v>109</v>
      </c>
      <c r="B236" s="279"/>
      <c r="C236" s="279"/>
      <c r="D236" s="279"/>
      <c r="E236" s="279"/>
      <c r="F236" s="279"/>
      <c r="G236" s="279"/>
      <c r="H236" s="279"/>
      <c r="I236" s="281"/>
      <c r="J236" s="112" t="s">
        <v>17</v>
      </c>
      <c r="K236" s="113" t="s">
        <v>121</v>
      </c>
    </row>
    <row r="237" spans="1:11" ht="12.75">
      <c r="A237" s="90" t="s">
        <v>39</v>
      </c>
      <c r="B237" s="188">
        <v>0</v>
      </c>
      <c r="C237" s="189">
        <v>0</v>
      </c>
      <c r="D237" s="189">
        <v>0</v>
      </c>
      <c r="E237" s="189">
        <v>0</v>
      </c>
      <c r="F237" s="189">
        <v>0</v>
      </c>
      <c r="G237" s="189">
        <v>0</v>
      </c>
      <c r="H237" s="189">
        <v>0</v>
      </c>
      <c r="I237" s="190">
        <v>0</v>
      </c>
      <c r="J237" s="196">
        <f aca="true" t="shared" si="48" ref="J237:J243">SUM(B237:I237)</f>
        <v>0</v>
      </c>
      <c r="K237" s="75" t="str">
        <f aca="true" t="shared" si="49" ref="K237:K243">ROUND(((100*J237)/17),2)&amp;" %"</f>
        <v>0 %</v>
      </c>
    </row>
    <row r="238" spans="1:11" ht="12.75">
      <c r="A238" s="91" t="s">
        <v>40</v>
      </c>
      <c r="B238" s="191">
        <v>0</v>
      </c>
      <c r="C238" s="180">
        <v>0</v>
      </c>
      <c r="D238" s="180">
        <v>0</v>
      </c>
      <c r="E238" s="180">
        <v>0</v>
      </c>
      <c r="F238" s="180">
        <v>0</v>
      </c>
      <c r="G238" s="180">
        <v>0</v>
      </c>
      <c r="H238" s="180">
        <v>0</v>
      </c>
      <c r="I238" s="192">
        <v>0</v>
      </c>
      <c r="J238" s="159">
        <f>SUM(B2317:I2317)</f>
        <v>0</v>
      </c>
      <c r="K238" s="76" t="str">
        <f t="shared" si="49"/>
        <v>0 %</v>
      </c>
    </row>
    <row r="239" spans="1:11" ht="12.75">
      <c r="A239" s="91" t="s">
        <v>43</v>
      </c>
      <c r="B239" s="191">
        <v>12</v>
      </c>
      <c r="C239" s="180">
        <v>1</v>
      </c>
      <c r="D239" s="180">
        <v>0</v>
      </c>
      <c r="E239" s="180">
        <v>0</v>
      </c>
      <c r="F239" s="180">
        <v>0</v>
      </c>
      <c r="G239" s="180">
        <v>0</v>
      </c>
      <c r="H239" s="180">
        <v>0</v>
      </c>
      <c r="I239" s="192">
        <v>0</v>
      </c>
      <c r="J239" s="159">
        <f t="shared" si="48"/>
        <v>13</v>
      </c>
      <c r="K239" s="76" t="str">
        <f t="shared" si="49"/>
        <v>76,47 %</v>
      </c>
    </row>
    <row r="240" spans="1:11" ht="12.75">
      <c r="A240" s="91" t="s">
        <v>41</v>
      </c>
      <c r="B240" s="191">
        <v>0</v>
      </c>
      <c r="C240" s="180">
        <v>0</v>
      </c>
      <c r="D240" s="180">
        <v>0</v>
      </c>
      <c r="E240" s="180">
        <v>0</v>
      </c>
      <c r="F240" s="180">
        <v>0</v>
      </c>
      <c r="G240" s="180">
        <v>0</v>
      </c>
      <c r="H240" s="180">
        <v>0</v>
      </c>
      <c r="I240" s="192">
        <v>0</v>
      </c>
      <c r="J240" s="159">
        <f t="shared" si="48"/>
        <v>0</v>
      </c>
      <c r="K240" s="76" t="str">
        <f t="shared" si="49"/>
        <v>0 %</v>
      </c>
    </row>
    <row r="241" spans="1:11" ht="12.75">
      <c r="A241" s="91" t="s">
        <v>42</v>
      </c>
      <c r="B241" s="191">
        <v>0</v>
      </c>
      <c r="C241" s="180">
        <v>0</v>
      </c>
      <c r="D241" s="180">
        <v>0</v>
      </c>
      <c r="E241" s="180">
        <v>0</v>
      </c>
      <c r="F241" s="180">
        <v>0</v>
      </c>
      <c r="G241" s="180">
        <v>0</v>
      </c>
      <c r="H241" s="180">
        <v>1</v>
      </c>
      <c r="I241" s="192">
        <v>0</v>
      </c>
      <c r="J241" s="159">
        <f t="shared" si="48"/>
        <v>1</v>
      </c>
      <c r="K241" s="76" t="str">
        <f t="shared" si="49"/>
        <v>5,88 %</v>
      </c>
    </row>
    <row r="242" spans="1:11" ht="13.5" thickBot="1">
      <c r="A242" s="92" t="s">
        <v>44</v>
      </c>
      <c r="B242" s="193">
        <v>0</v>
      </c>
      <c r="C242" s="194">
        <v>0</v>
      </c>
      <c r="D242" s="194">
        <v>0</v>
      </c>
      <c r="E242" s="194">
        <v>0</v>
      </c>
      <c r="F242" s="194">
        <v>2</v>
      </c>
      <c r="G242" s="194">
        <v>1</v>
      </c>
      <c r="H242" s="194">
        <v>0</v>
      </c>
      <c r="I242" s="195">
        <v>0</v>
      </c>
      <c r="J242" s="160">
        <f t="shared" si="48"/>
        <v>3</v>
      </c>
      <c r="K242" s="77" t="str">
        <f t="shared" si="49"/>
        <v>17,65 %</v>
      </c>
    </row>
    <row r="243" spans="1:11" ht="13.5" thickBot="1">
      <c r="A243" s="98" t="s">
        <v>111</v>
      </c>
      <c r="B243" s="29">
        <f>SUM(B237:B242)</f>
        <v>12</v>
      </c>
      <c r="C243" s="29">
        <f aca="true" t="shared" si="50" ref="C243:I243">SUM(C237:C242)</f>
        <v>1</v>
      </c>
      <c r="D243" s="29">
        <f t="shared" si="50"/>
        <v>0</v>
      </c>
      <c r="E243" s="29">
        <f t="shared" si="50"/>
        <v>0</v>
      </c>
      <c r="F243" s="29">
        <f t="shared" si="50"/>
        <v>2</v>
      </c>
      <c r="G243" s="29">
        <f t="shared" si="50"/>
        <v>1</v>
      </c>
      <c r="H243" s="29">
        <f t="shared" si="50"/>
        <v>1</v>
      </c>
      <c r="I243" s="29">
        <f t="shared" si="50"/>
        <v>0</v>
      </c>
      <c r="J243" s="199">
        <f t="shared" si="48"/>
        <v>17</v>
      </c>
      <c r="K243" s="128" t="str">
        <f t="shared" si="49"/>
        <v>100 %</v>
      </c>
    </row>
    <row r="244" spans="1:11" ht="13.5" thickBot="1">
      <c r="A244" s="95"/>
      <c r="B244" s="148" t="str">
        <f aca="true" t="shared" si="51" ref="B244:J244">ROUND(((100*B243)/17),2)&amp;" %"</f>
        <v>70,59 %</v>
      </c>
      <c r="C244" s="148" t="str">
        <f t="shared" si="51"/>
        <v>5,88 %</v>
      </c>
      <c r="D244" s="148" t="str">
        <f t="shared" si="51"/>
        <v>0 %</v>
      </c>
      <c r="E244" s="148" t="str">
        <f t="shared" si="51"/>
        <v>0 %</v>
      </c>
      <c r="F244" s="148" t="str">
        <f t="shared" si="51"/>
        <v>11,76 %</v>
      </c>
      <c r="G244" s="148" t="str">
        <f t="shared" si="51"/>
        <v>5,88 %</v>
      </c>
      <c r="H244" s="148" t="str">
        <f t="shared" si="51"/>
        <v>5,88 %</v>
      </c>
      <c r="I244" s="148" t="str">
        <f t="shared" si="51"/>
        <v>0 %</v>
      </c>
      <c r="J244" s="88" t="str">
        <f t="shared" si="51"/>
        <v>100 %</v>
      </c>
      <c r="K244" s="111"/>
    </row>
    <row r="245" spans="1:11" ht="12.75">
      <c r="A245" s="96"/>
      <c r="B245" s="104"/>
      <c r="C245" s="103"/>
      <c r="D245" s="103"/>
      <c r="E245" s="104"/>
      <c r="F245" s="104"/>
      <c r="G245" s="103"/>
      <c r="H245" s="104"/>
      <c r="I245" s="104"/>
      <c r="J245" s="3"/>
      <c r="K245" s="97"/>
    </row>
    <row r="246" spans="1:11" ht="13.5" thickBot="1">
      <c r="A246" s="100"/>
      <c r="B246" s="144"/>
      <c r="C246" s="144"/>
      <c r="D246" s="144"/>
      <c r="E246" s="144"/>
      <c r="F246" s="144"/>
      <c r="G246" s="144"/>
      <c r="H246" s="144"/>
      <c r="I246" s="144"/>
      <c r="J246" s="101"/>
      <c r="K246" s="102"/>
    </row>
  </sheetData>
  <mergeCells count="79">
    <mergeCell ref="J36:K36"/>
    <mergeCell ref="A16:I16"/>
    <mergeCell ref="J16:K16"/>
    <mergeCell ref="A51:I51"/>
    <mergeCell ref="J51:K51"/>
    <mergeCell ref="B36:B37"/>
    <mergeCell ref="C36:C37"/>
    <mergeCell ref="D36:D37"/>
    <mergeCell ref="E36:E37"/>
    <mergeCell ref="F36:F37"/>
    <mergeCell ref="G36:G37"/>
    <mergeCell ref="H36:H37"/>
    <mergeCell ref="I36:I37"/>
    <mergeCell ref="B70:B71"/>
    <mergeCell ref="C70:C71"/>
    <mergeCell ref="D70:D71"/>
    <mergeCell ref="E70:E71"/>
    <mergeCell ref="F70:F71"/>
    <mergeCell ref="G70:G71"/>
    <mergeCell ref="H70:H71"/>
    <mergeCell ref="I70:I71"/>
    <mergeCell ref="J70:K70"/>
    <mergeCell ref="A84:I84"/>
    <mergeCell ref="J84:K84"/>
    <mergeCell ref="B103:B104"/>
    <mergeCell ref="C103:C104"/>
    <mergeCell ref="D103:D104"/>
    <mergeCell ref="E103:E104"/>
    <mergeCell ref="F103:F104"/>
    <mergeCell ref="G103:G104"/>
    <mergeCell ref="H103:H104"/>
    <mergeCell ref="I103:I104"/>
    <mergeCell ref="J103:K103"/>
    <mergeCell ref="A117:I117"/>
    <mergeCell ref="J117:K117"/>
    <mergeCell ref="B136:B137"/>
    <mergeCell ref="C136:C137"/>
    <mergeCell ref="D136:D137"/>
    <mergeCell ref="E136:E137"/>
    <mergeCell ref="F136:F137"/>
    <mergeCell ref="G136:G137"/>
    <mergeCell ref="H136:H137"/>
    <mergeCell ref="I136:I137"/>
    <mergeCell ref="J136:K136"/>
    <mergeCell ref="A150:I150"/>
    <mergeCell ref="J150:K150"/>
    <mergeCell ref="I169:I170"/>
    <mergeCell ref="B169:B170"/>
    <mergeCell ref="C169:C170"/>
    <mergeCell ref="D169:D170"/>
    <mergeCell ref="E169:E170"/>
    <mergeCell ref="H202:H203"/>
    <mergeCell ref="F169:F170"/>
    <mergeCell ref="G169:G170"/>
    <mergeCell ref="H169:H170"/>
    <mergeCell ref="I235:I236"/>
    <mergeCell ref="J169:K169"/>
    <mergeCell ref="A183:I183"/>
    <mergeCell ref="J183:K183"/>
    <mergeCell ref="B202:B203"/>
    <mergeCell ref="C202:C203"/>
    <mergeCell ref="D202:D203"/>
    <mergeCell ref="E202:E203"/>
    <mergeCell ref="F202:F203"/>
    <mergeCell ref="G202:G203"/>
    <mergeCell ref="E235:E236"/>
    <mergeCell ref="F235:F236"/>
    <mergeCell ref="G235:G236"/>
    <mergeCell ref="H235:H236"/>
    <mergeCell ref="J235:K235"/>
    <mergeCell ref="B1:E1"/>
    <mergeCell ref="G1:H1"/>
    <mergeCell ref="J202:K202"/>
    <mergeCell ref="A216:I216"/>
    <mergeCell ref="J216:K216"/>
    <mergeCell ref="B235:B236"/>
    <mergeCell ref="C235:C236"/>
    <mergeCell ref="D235:D236"/>
    <mergeCell ref="I202:I203"/>
  </mergeCells>
  <printOptions/>
  <pageMargins left="0.7875" right="0.7875" top="1.0527777777777778" bottom="1.0527777777777778" header="0.7875" footer="0.7875"/>
  <pageSetup fitToHeight="1" fitToWidth="1" horizontalDpi="300" verticalDpi="300" orientation="landscape" paperSize="8" scale="61" r:id="rId2"/>
  <headerFooter alignWithMargins="0">
    <oddHeader>&amp;C&amp;"Times New Roman,Normal"&amp;12&amp;A</oddHeader>
    <oddFooter>&amp;C&amp;"Times New Roman,Normal"&amp;12Page &amp;P</oddFooter>
  </headerFooter>
  <drawing r:id="rId1"/>
</worksheet>
</file>

<file path=xl/worksheets/sheet6.xml><?xml version="1.0" encoding="utf-8"?>
<worksheet xmlns="http://schemas.openxmlformats.org/spreadsheetml/2006/main" xmlns:r="http://schemas.openxmlformats.org/officeDocument/2006/relationships">
  <dimension ref="C1:C86"/>
  <sheetViews>
    <sheetView workbookViewId="0" topLeftCell="A69">
      <selection activeCell="C84" sqref="C1:C84"/>
    </sheetView>
  </sheetViews>
  <sheetFormatPr defaultColWidth="11.421875" defaultRowHeight="12.75"/>
  <cols>
    <col min="1" max="2" width="11.421875" style="251" customWidth="1"/>
    <col min="3" max="3" width="92.7109375" style="251" customWidth="1"/>
    <col min="4" max="16384" width="11.421875" style="251" customWidth="1"/>
  </cols>
  <sheetData>
    <row r="1" ht="20.25">
      <c r="C1" s="253"/>
    </row>
    <row r="2" ht="18">
      <c r="C2" s="254"/>
    </row>
    <row r="3" ht="18">
      <c r="C3" s="254"/>
    </row>
    <row r="4" ht="18">
      <c r="C4" s="254" t="s">
        <v>140</v>
      </c>
    </row>
    <row r="5" ht="18">
      <c r="C5" s="255"/>
    </row>
    <row r="6" ht="15">
      <c r="C6" s="256"/>
    </row>
    <row r="7" ht="15">
      <c r="C7" s="256"/>
    </row>
    <row r="8" ht="25.5">
      <c r="C8" s="257" t="s">
        <v>141</v>
      </c>
    </row>
    <row r="9" ht="12.75">
      <c r="C9" s="258"/>
    </row>
    <row r="10" ht="15.75">
      <c r="C10" s="259" t="s">
        <v>142</v>
      </c>
    </row>
    <row r="11" ht="12.75">
      <c r="C11" s="258"/>
    </row>
    <row r="12" ht="38.25">
      <c r="C12" s="257" t="s">
        <v>171</v>
      </c>
    </row>
    <row r="13" ht="12.75">
      <c r="C13" s="258"/>
    </row>
    <row r="14" ht="12.75">
      <c r="C14" s="258"/>
    </row>
    <row r="15" ht="15.75">
      <c r="C15" s="259" t="s">
        <v>143</v>
      </c>
    </row>
    <row r="16" ht="12.75">
      <c r="C16" s="258"/>
    </row>
    <row r="17" ht="12.75">
      <c r="C17" s="257" t="s">
        <v>144</v>
      </c>
    </row>
    <row r="18" ht="12.75">
      <c r="C18" s="257" t="s">
        <v>145</v>
      </c>
    </row>
    <row r="19" ht="25.5">
      <c r="C19" s="257" t="s">
        <v>146</v>
      </c>
    </row>
    <row r="20" ht="25.5">
      <c r="C20" s="257" t="s">
        <v>147</v>
      </c>
    </row>
    <row r="21" ht="12.75">
      <c r="C21" s="258"/>
    </row>
    <row r="22" ht="15.75">
      <c r="C22" s="259" t="s">
        <v>148</v>
      </c>
    </row>
    <row r="23" ht="12.75">
      <c r="C23" s="258"/>
    </row>
    <row r="24" ht="25.5">
      <c r="C24" s="257" t="s">
        <v>170</v>
      </c>
    </row>
    <row r="25" ht="12.75">
      <c r="C25" s="258"/>
    </row>
    <row r="26" ht="25.5">
      <c r="C26" s="257" t="s">
        <v>149</v>
      </c>
    </row>
    <row r="27" ht="12.75">
      <c r="C27" s="258"/>
    </row>
    <row r="28" ht="38.25">
      <c r="C28" s="257" t="s">
        <v>172</v>
      </c>
    </row>
    <row r="29" ht="15">
      <c r="C29" s="260"/>
    </row>
    <row r="30" ht="15">
      <c r="C30" s="260"/>
    </row>
    <row r="31" ht="12.75">
      <c r="C31"/>
    </row>
    <row r="32" ht="15.75">
      <c r="C32" s="259" t="s">
        <v>150</v>
      </c>
    </row>
    <row r="33" ht="12.75">
      <c r="C33" s="258"/>
    </row>
    <row r="34" ht="25.5">
      <c r="C34" s="257" t="s">
        <v>151</v>
      </c>
    </row>
    <row r="35" ht="12.75">
      <c r="C35" s="258"/>
    </row>
    <row r="36" ht="63.75">
      <c r="C36" s="257" t="s">
        <v>173</v>
      </c>
    </row>
    <row r="37" ht="12.75">
      <c r="C37" s="258"/>
    </row>
    <row r="38" ht="25.5">
      <c r="C38" s="257" t="s">
        <v>152</v>
      </c>
    </row>
    <row r="39" ht="12.75">
      <c r="C39" s="258"/>
    </row>
    <row r="40" ht="15.75">
      <c r="C40" s="259" t="s">
        <v>153</v>
      </c>
    </row>
    <row r="41" ht="12.75">
      <c r="C41" s="258"/>
    </row>
    <row r="42" ht="25.5">
      <c r="C42" s="257" t="s">
        <v>154</v>
      </c>
    </row>
    <row r="43" ht="12.75">
      <c r="C43" s="258"/>
    </row>
    <row r="44" ht="76.5">
      <c r="C44" s="257" t="s">
        <v>174</v>
      </c>
    </row>
    <row r="45" ht="12.75">
      <c r="C45" s="258"/>
    </row>
    <row r="46" ht="15.75">
      <c r="C46" s="261" t="s">
        <v>155</v>
      </c>
    </row>
    <row r="47" ht="12.75">
      <c r="C47" s="258"/>
    </row>
    <row r="48" ht="51">
      <c r="C48" s="257" t="s">
        <v>175</v>
      </c>
    </row>
    <row r="49" ht="12.75">
      <c r="C49" s="2"/>
    </row>
    <row r="50" ht="15.75">
      <c r="C50" s="261" t="s">
        <v>156</v>
      </c>
    </row>
    <row r="51" ht="12.75">
      <c r="C51" s="258"/>
    </row>
    <row r="52" ht="12.75">
      <c r="C52" s="257" t="s">
        <v>157</v>
      </c>
    </row>
    <row r="53" ht="12.75">
      <c r="C53" s="2"/>
    </row>
    <row r="54" ht="12.75">
      <c r="C54"/>
    </row>
    <row r="55" ht="12.75">
      <c r="C55" s="1"/>
    </row>
    <row r="56" ht="12.75">
      <c r="C56" s="1"/>
    </row>
    <row r="57" ht="15.75">
      <c r="C57" s="261" t="s">
        <v>158</v>
      </c>
    </row>
    <row r="58" ht="12.75">
      <c r="C58" s="2"/>
    </row>
    <row r="59" ht="12.75">
      <c r="C59" s="2"/>
    </row>
    <row r="60" ht="12.75">
      <c r="C60" s="1" t="s">
        <v>153</v>
      </c>
    </row>
    <row r="61" ht="25.5">
      <c r="C61" s="257" t="s">
        <v>159</v>
      </c>
    </row>
    <row r="62" ht="12.75">
      <c r="C62" s="2"/>
    </row>
    <row r="63" ht="12.75">
      <c r="C63" s="262" t="s">
        <v>160</v>
      </c>
    </row>
    <row r="64" ht="25.5">
      <c r="C64" s="257" t="s">
        <v>161</v>
      </c>
    </row>
    <row r="65" ht="12.75">
      <c r="C65" s="258"/>
    </row>
    <row r="66" ht="12.75">
      <c r="C66" s="262" t="s">
        <v>162</v>
      </c>
    </row>
    <row r="67" ht="38.25">
      <c r="C67" s="257" t="s">
        <v>163</v>
      </c>
    </row>
    <row r="68" ht="12.75">
      <c r="C68" s="258"/>
    </row>
    <row r="69" ht="12.75">
      <c r="C69" s="1" t="s">
        <v>164</v>
      </c>
    </row>
    <row r="70" ht="25.5">
      <c r="C70" s="257" t="s">
        <v>165</v>
      </c>
    </row>
    <row r="71" ht="12.75">
      <c r="C71" s="258"/>
    </row>
    <row r="72" ht="12.75">
      <c r="C72" s="262" t="s">
        <v>166</v>
      </c>
    </row>
    <row r="73" ht="25.5">
      <c r="C73" s="257" t="s">
        <v>167</v>
      </c>
    </row>
    <row r="74" ht="12.75">
      <c r="C74" s="258"/>
    </row>
    <row r="75" ht="12.75">
      <c r="C75"/>
    </row>
    <row r="76" ht="12.75">
      <c r="C76" s="258"/>
    </row>
    <row r="77" ht="15.75">
      <c r="C77" s="259" t="s">
        <v>168</v>
      </c>
    </row>
    <row r="78" ht="12.75">
      <c r="C78" s="258"/>
    </row>
    <row r="79" ht="51">
      <c r="C79" s="257" t="s">
        <v>176</v>
      </c>
    </row>
    <row r="80" ht="12.75">
      <c r="C80" s="258"/>
    </row>
    <row r="81" ht="38.25">
      <c r="C81" s="257" t="s">
        <v>169</v>
      </c>
    </row>
    <row r="82" ht="12.75">
      <c r="C82" s="258"/>
    </row>
    <row r="83" ht="76.5">
      <c r="C83" s="257" t="s">
        <v>177</v>
      </c>
    </row>
    <row r="84" ht="12.75">
      <c r="C84" s="258"/>
    </row>
    <row r="85" ht="12.75">
      <c r="C85" s="252"/>
    </row>
    <row r="86" ht="12.75">
      <c r="C86" s="252"/>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nom</cp:lastModifiedBy>
  <cp:lastPrinted>2011-06-22T08:17:49Z</cp:lastPrinted>
  <dcterms:created xsi:type="dcterms:W3CDTF">2011-06-20T15:09:11Z</dcterms:created>
  <dcterms:modified xsi:type="dcterms:W3CDTF">2012-08-24T08:26:18Z</dcterms:modified>
  <cp:category/>
  <cp:version/>
  <cp:contentType/>
  <cp:contentStatus/>
</cp:coreProperties>
</file>